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Daten\Entwicklung\WR-Programm-Hoopers\03 Version 2023\"/>
    </mc:Choice>
  </mc:AlternateContent>
  <bookViews>
    <workbookView xWindow="-108" yWindow="-108" windowWidth="21816" windowHeight="14016" tabRatio="903"/>
  </bookViews>
  <sheets>
    <sheet name="Anleitung" sheetId="31" r:id="rId1"/>
    <sheet name="Versionshinweise" sheetId="36" state="hidden" r:id="rId2"/>
    <sheet name="Stammdaten" sheetId="4" r:id="rId3"/>
    <sheet name="Rechnen" sheetId="17" state="hidden" r:id="rId4"/>
    <sheet name="Meldeliste" sheetId="23" r:id="rId5"/>
    <sheet name="Starter" sheetId="1" r:id="rId6"/>
    <sheet name="Erg" sheetId="24" state="hidden" r:id="rId7"/>
    <sheet name="Ergeb. Klassen" sheetId="33" r:id="rId8"/>
    <sheet name="Erg Alle" sheetId="5" state="hidden" r:id="rId9"/>
    <sheet name="Ergeb. Tagesliste" sheetId="34" r:id="rId10"/>
    <sheet name="Starterliste" sheetId="15" r:id="rId11"/>
    <sheet name="Chipkontrolle" sheetId="21" r:id="rId12"/>
    <sheet name="WeBo Lauf" sheetId="18" r:id="rId13"/>
    <sheet name="Schreiberliste" sheetId="12" r:id="rId14"/>
    <sheet name="Et 18" sheetId="9" r:id="rId15"/>
    <sheet name="Et 19" sheetId="30" r:id="rId16"/>
    <sheet name="Et 20" sheetId="27" r:id="rId17"/>
    <sheet name=" Urkunde" sheetId="19" r:id="rId18"/>
    <sheet name="Statistik" sheetId="35" r:id="rId19"/>
    <sheet name="VDH" sheetId="32" r:id="rId20"/>
    <sheet name="DVG" sheetId="22" r:id="rId21"/>
    <sheet name="dhv" sheetId="37" r:id="rId22"/>
    <sheet name="SV" sheetId="28" r:id="rId23"/>
    <sheet name="VDP" sheetId="29" r:id="rId24"/>
    <sheet name="Startnummern drucken" sheetId="13" state="hidden" r:id="rId25"/>
  </sheets>
  <externalReferences>
    <externalReference r:id="rId26"/>
    <externalReference r:id="rId27"/>
    <externalReference r:id="rId28"/>
    <externalReference r:id="rId29"/>
  </externalReferences>
  <definedNames>
    <definedName name="a" localSheetId="0">#REF!,#REF!</definedName>
    <definedName name="a" localSheetId="21">#REF!,#REF!</definedName>
    <definedName name="a" localSheetId="7">#REF!,#REF!</definedName>
    <definedName name="a" localSheetId="15">#REF!,#REF!</definedName>
    <definedName name="a" localSheetId="19">#REF!,#REF!</definedName>
    <definedName name="a" localSheetId="23">#REF!,#REF!</definedName>
    <definedName name="a">#REF!,#REF!</definedName>
    <definedName name="Bewertung">Starter!$BM$6:$BO$14</definedName>
    <definedName name="Bild01">INDIRECT("Liste!B"&amp;[1]MSÜ!$C$6)</definedName>
    <definedName name="Bild02">INDIRECT("Liste!B"&amp;[1]MSÜ!$D$6)</definedName>
    <definedName name="Bild03">INDIRECT("Liste!B"&amp;[1]MSÜ!$E$6)</definedName>
    <definedName name="Bild04">INDIRECT("Liste!B"&amp;[1]Übung!$D$4)</definedName>
    <definedName name="_xlnm.Print_Area" localSheetId="17">' Urkunde'!$A$1:$S$43</definedName>
    <definedName name="_xlnm.Print_Area" localSheetId="11">Chipkontrolle!$A$1:$E$69</definedName>
    <definedName name="_xlnm.Print_Area" localSheetId="21">dhv!$A$2:$N$33</definedName>
    <definedName name="_xlnm.Print_Area" localSheetId="20">DVG!$A$2:$N$33</definedName>
    <definedName name="_xlnm.Print_Area" localSheetId="6">Erg!$A$1:$O$59</definedName>
    <definedName name="_xlnm.Print_Area" localSheetId="8">'Erg Alle'!$A$1:$P$65</definedName>
    <definedName name="_xlnm.Print_Area" localSheetId="7">'Ergeb. Klassen'!$A$1:$R$60</definedName>
    <definedName name="_xlnm.Print_Area" localSheetId="9">'Ergeb. Tagesliste'!$A$1:$P$65</definedName>
    <definedName name="_xlnm.Print_Area" localSheetId="14">'Et 18'!$A$5:$Q$59</definedName>
    <definedName name="_xlnm.Print_Area" localSheetId="15">'Et 19'!$A$5:$Q$62</definedName>
    <definedName name="_xlnm.Print_Area" localSheetId="16">'Et 20'!$A$5:$Q$65</definedName>
    <definedName name="_xlnm.Print_Area" localSheetId="4">Meldeliste!$A$3:$T$68</definedName>
    <definedName name="_xlnm.Print_Area" localSheetId="13">Schreiberliste!$A$1:$M$69</definedName>
    <definedName name="_xlnm.Print_Area" localSheetId="5">Starter!$A$1:$O$66</definedName>
    <definedName name="_xlnm.Print_Area" localSheetId="10">Starterliste!$A$1:$D$69</definedName>
    <definedName name="_xlnm.Print_Area" localSheetId="24">'Startnummern drucken'!$A$5:$B$8</definedName>
    <definedName name="_xlnm.Print_Area" localSheetId="22">SV!$A$1:$N$33</definedName>
    <definedName name="_xlnm.Print_Area" localSheetId="19">VDH!$A$2:$N$33</definedName>
    <definedName name="_xlnm.Print_Area" localSheetId="23">VDP!$A$1:$N$33</definedName>
    <definedName name="_xlnm.Print_Area" localSheetId="12">'WeBo Lauf'!$A$1:$N$133</definedName>
    <definedName name="_xlnm.Print_Titles" localSheetId="0">Anleitung!$1:$5</definedName>
    <definedName name="_xlnm.Print_Titles" localSheetId="11">Chipkontrolle!$1:$9</definedName>
    <definedName name="_xlnm.Print_Titles" localSheetId="6">Erg!$1:$5</definedName>
    <definedName name="_xlnm.Print_Titles" localSheetId="8">'Erg Alle'!$1:$5</definedName>
    <definedName name="_xlnm.Print_Titles" localSheetId="7">'Ergeb. Klassen'!$1:$6</definedName>
    <definedName name="_xlnm.Print_Titles" localSheetId="9">'Ergeb. Tagesliste'!$1:$5</definedName>
    <definedName name="_xlnm.Print_Titles" localSheetId="4">Meldeliste!$3:$3</definedName>
    <definedName name="_xlnm.Print_Titles" localSheetId="13">Schreiberliste!$1:$7</definedName>
    <definedName name="_xlnm.Print_Titles" localSheetId="10">Starterliste!$1:$9</definedName>
    <definedName name="_xlnm.Print_Titles" localSheetId="1">Versionshinweise!$1:$5</definedName>
    <definedName name="_xlnm.Print_Titles" localSheetId="12">'WeBo Lauf'!$1:$13</definedName>
    <definedName name="Excel_BuiltIn__FilterDatabase_15">"$I.$#REF!$#REF!:$#REF!$#REF!"</definedName>
    <definedName name="Excel_BuiltIn__FilterDatabase_15_11">"'file:///home/henk/Desktop/R.O.T_HFW/Eigene Dateien/My Documents/Rally Obedience/_HF Wörth/RallyO-Turnier 2009/R.O.T/ROT.xls'#$I.$#REF!$#REF!:$#REF!$#REF!"</definedName>
    <definedName name="Excel_BuiltIn__FilterDatabase_4" localSheetId="17">[2]Turnier!#REF!</definedName>
    <definedName name="Excel_BuiltIn__FilterDatabase_4" localSheetId="0">[3]Start!#REF!</definedName>
    <definedName name="Excel_BuiltIn__FilterDatabase_4" localSheetId="21">[3]Start!#REF!</definedName>
    <definedName name="Excel_BuiltIn__FilterDatabase_4" localSheetId="7">[3]Start!#REF!</definedName>
    <definedName name="Excel_BuiltIn__FilterDatabase_4" localSheetId="15">[3]Start!#REF!</definedName>
    <definedName name="Excel_BuiltIn__FilterDatabase_4" localSheetId="19">[3]Start!#REF!</definedName>
    <definedName name="Excel_BuiltIn__FilterDatabase_4" localSheetId="23">[3]Start!#REF!</definedName>
    <definedName name="Excel_BuiltIn__FilterDatabase_4">[3]Start!#REF!</definedName>
    <definedName name="Excel_BuiltIn__FilterDatabase_5">"$#REF!.$D$14:$O$22"</definedName>
    <definedName name="Excel_BuiltIn__FilterDatabase_6">"$#REF!.$D$14:$O$20"</definedName>
    <definedName name="Excel_BuiltIn_Print_Area_1_1" localSheetId="17">#REF!</definedName>
    <definedName name="Excel_BuiltIn_Print_Area_1_1" localSheetId="0">#REF!</definedName>
    <definedName name="Excel_BuiltIn_Print_Area_1_1" localSheetId="21">#REF!</definedName>
    <definedName name="Excel_BuiltIn_Print_Area_1_1" localSheetId="7">#REF!</definedName>
    <definedName name="Excel_BuiltIn_Print_Area_1_1" localSheetId="15">#REF!</definedName>
    <definedName name="Excel_BuiltIn_Print_Area_1_1" localSheetId="19">#REF!</definedName>
    <definedName name="Excel_BuiltIn_Print_Area_1_1" localSheetId="23">#REF!</definedName>
    <definedName name="Excel_BuiltIn_Print_Area_1_1">#REF!</definedName>
    <definedName name="Excel_BuiltIn_Print_Area_10_1">"$#REF!.$E$5:$N$56"</definedName>
    <definedName name="Excel_BuiltIn_Print_Area_11_1">"$#REF!.$A$2:$K$54"</definedName>
    <definedName name="Excel_BuiltIn_Print_Area_12_1" localSheetId="17">#REF!</definedName>
    <definedName name="Excel_BuiltIn_Print_Area_12_1" localSheetId="0">#REF!</definedName>
    <definedName name="Excel_BuiltIn_Print_Area_12_1" localSheetId="21">#REF!</definedName>
    <definedName name="Excel_BuiltIn_Print_Area_12_1" localSheetId="7">#REF!</definedName>
    <definedName name="Excel_BuiltIn_Print_Area_12_1" localSheetId="15">#REF!</definedName>
    <definedName name="Excel_BuiltIn_Print_Area_12_1" localSheetId="19">#REF!</definedName>
    <definedName name="Excel_BuiltIn_Print_Area_12_1" localSheetId="23">#REF!</definedName>
    <definedName name="Excel_BuiltIn_Print_Area_12_1">#REF!</definedName>
    <definedName name="Excel_BuiltIn_Print_Area_13">"$#REF!.$A$1:$I$40"</definedName>
    <definedName name="Excel_BuiltIn_Print_Area_3_1" localSheetId="17">#REF!</definedName>
    <definedName name="Excel_BuiltIn_Print_Area_3_1" localSheetId="0">#REF!</definedName>
    <definedName name="Excel_BuiltIn_Print_Area_3_1" localSheetId="21">#REF!</definedName>
    <definedName name="Excel_BuiltIn_Print_Area_3_1" localSheetId="7">#REF!</definedName>
    <definedName name="Excel_BuiltIn_Print_Area_3_1" localSheetId="15">#REF!</definedName>
    <definedName name="Excel_BuiltIn_Print_Area_3_1" localSheetId="19">#REF!</definedName>
    <definedName name="Excel_BuiltIn_Print_Area_3_1" localSheetId="23">#REF!</definedName>
    <definedName name="Excel_BuiltIn_Print_Area_3_1">#REF!</definedName>
    <definedName name="Excel_BuiltIn_Print_Area_3_1_1">"$#REF!.$D$5:$O$31"</definedName>
    <definedName name="Excel_BuiltIn_Print_Area_4_1" localSheetId="17">#REF!</definedName>
    <definedName name="Excel_BuiltIn_Print_Area_4_1" localSheetId="0">#REF!</definedName>
    <definedName name="Excel_BuiltIn_Print_Area_4_1" localSheetId="21">#REF!</definedName>
    <definedName name="Excel_BuiltIn_Print_Area_4_1" localSheetId="7">#REF!</definedName>
    <definedName name="Excel_BuiltIn_Print_Area_4_1" localSheetId="15">#REF!</definedName>
    <definedName name="Excel_BuiltIn_Print_Area_4_1" localSheetId="19">#REF!</definedName>
    <definedName name="Excel_BuiltIn_Print_Area_4_1" localSheetId="23">#REF!</definedName>
    <definedName name="Excel_BuiltIn_Print_Area_4_1">#REF!</definedName>
    <definedName name="Excel_BuiltIn_Print_Area_4_1_1" localSheetId="17">#REF!</definedName>
    <definedName name="Excel_BuiltIn_Print_Area_4_1_1" localSheetId="0">#REF!</definedName>
    <definedName name="Excel_BuiltIn_Print_Area_4_1_1" localSheetId="21">#REF!</definedName>
    <definedName name="Excel_BuiltIn_Print_Area_4_1_1" localSheetId="7">#REF!</definedName>
    <definedName name="Excel_BuiltIn_Print_Area_4_1_1" localSheetId="15">#REF!</definedName>
    <definedName name="Excel_BuiltIn_Print_Area_4_1_1" localSheetId="19">#REF!</definedName>
    <definedName name="Excel_BuiltIn_Print_Area_4_1_1" localSheetId="23">#REF!</definedName>
    <definedName name="Excel_BuiltIn_Print_Area_4_1_1">#REF!</definedName>
    <definedName name="Excel_BuiltIn_Print_Area_4_1_1_1" localSheetId="17">#REF!</definedName>
    <definedName name="Excel_BuiltIn_Print_Area_4_1_1_1" localSheetId="0">#REF!</definedName>
    <definedName name="Excel_BuiltIn_Print_Area_4_1_1_1" localSheetId="21">#REF!</definedName>
    <definedName name="Excel_BuiltIn_Print_Area_4_1_1_1" localSheetId="7">#REF!</definedName>
    <definedName name="Excel_BuiltIn_Print_Area_4_1_1_1" localSheetId="15">#REF!</definedName>
    <definedName name="Excel_BuiltIn_Print_Area_4_1_1_1" localSheetId="19">#REF!</definedName>
    <definedName name="Excel_BuiltIn_Print_Area_4_1_1_1" localSheetId="23">#REF!</definedName>
    <definedName name="Excel_BuiltIn_Print_Area_4_1_1_1">#REF!</definedName>
    <definedName name="Excel_BuiltIn_Print_Area_4_1_1_1_1" localSheetId="17">#REF!</definedName>
    <definedName name="Excel_BuiltIn_Print_Area_4_1_1_1_1" localSheetId="0">#REF!</definedName>
    <definedName name="Excel_BuiltIn_Print_Area_4_1_1_1_1" localSheetId="21">#REF!</definedName>
    <definedName name="Excel_BuiltIn_Print_Area_4_1_1_1_1" localSheetId="7">#REF!</definedName>
    <definedName name="Excel_BuiltIn_Print_Area_4_1_1_1_1" localSheetId="15">#REF!</definedName>
    <definedName name="Excel_BuiltIn_Print_Area_4_1_1_1_1" localSheetId="19">#REF!</definedName>
    <definedName name="Excel_BuiltIn_Print_Area_4_1_1_1_1" localSheetId="23">#REF!</definedName>
    <definedName name="Excel_BuiltIn_Print_Area_4_1_1_1_1">#REF!</definedName>
    <definedName name="Excel_BuiltIn_Print_Area_4_1_1_1_1_1">"$#REF!.$D$5:$O$31"</definedName>
    <definedName name="Excel_BuiltIn_Print_Area_7_1">"$#REF!.$D$5:$N$41"</definedName>
    <definedName name="Excel_BuiltIn_Print_Titles_10_1" localSheetId="17">[4]I!$A$1:$D$65529,[4]I!$A$2:$GP$4</definedName>
    <definedName name="Excel_BuiltIn_Print_Titles_10_1" localSheetId="0">#REF!,#REF!</definedName>
    <definedName name="Excel_BuiltIn_Print_Titles_10_1" localSheetId="21">#REF!,#REF!</definedName>
    <definedName name="Excel_BuiltIn_Print_Titles_10_1" localSheetId="7">#REF!,#REF!</definedName>
    <definedName name="Excel_BuiltIn_Print_Titles_10_1" localSheetId="15">#REF!,#REF!</definedName>
    <definedName name="Excel_BuiltIn_Print_Titles_10_1" localSheetId="19">#REF!,#REF!</definedName>
    <definedName name="Excel_BuiltIn_Print_Titles_10_1" localSheetId="23">#REF!,#REF!</definedName>
    <definedName name="Excel_BuiltIn_Print_Titles_10_1">#REF!,#REF!</definedName>
    <definedName name="Excel_BuiltIn_Print_Titles_11_1" localSheetId="17">[4]I!$A$1:$E$65536,[4]I!$A$2:$IV$4</definedName>
    <definedName name="Excel_BuiltIn_Print_Titles_11_1" localSheetId="0">#REF!,#REF!</definedName>
    <definedName name="Excel_BuiltIn_Print_Titles_11_1" localSheetId="21">#REF!,#REF!</definedName>
    <definedName name="Excel_BuiltIn_Print_Titles_11_1" localSheetId="7">#REF!,#REF!</definedName>
    <definedName name="Excel_BuiltIn_Print_Titles_11_1" localSheetId="15">#REF!,#REF!</definedName>
    <definedName name="Excel_BuiltIn_Print_Titles_11_1" localSheetId="19">#REF!,#REF!</definedName>
    <definedName name="Excel_BuiltIn_Print_Titles_11_1" localSheetId="23">#REF!,#REF!</definedName>
    <definedName name="Excel_BuiltIn_Print_Titles_11_1">#REF!,#REF!</definedName>
    <definedName name="Excel_BuiltIn_Print_Titles_12_1" localSheetId="17">[4]I!$A$1:$D$65536,[4]I!$A$2:$GU$4</definedName>
    <definedName name="Excel_BuiltIn_Print_Titles_12_1" localSheetId="0">#REF!,#REF!</definedName>
    <definedName name="Excel_BuiltIn_Print_Titles_12_1" localSheetId="21">#REF!,#REF!</definedName>
    <definedName name="Excel_BuiltIn_Print_Titles_12_1" localSheetId="7">#REF!,#REF!</definedName>
    <definedName name="Excel_BuiltIn_Print_Titles_12_1" localSheetId="15">#REF!,#REF!</definedName>
    <definedName name="Excel_BuiltIn_Print_Titles_12_1" localSheetId="19">#REF!,#REF!</definedName>
    <definedName name="Excel_BuiltIn_Print_Titles_12_1" localSheetId="23">#REF!,#REF!</definedName>
    <definedName name="Excel_BuiltIn_Print_Titles_12_1">#REF!,#REF!</definedName>
    <definedName name="Excel_BuiltIn_Print_Titles_12_1_1" localSheetId="17">[4]I!$A$1:$D$65530,[4]I!$A$2:$GU$4</definedName>
    <definedName name="Excel_BuiltIn_Print_Titles_12_1_1" localSheetId="0">#REF!,#REF!</definedName>
    <definedName name="Excel_BuiltIn_Print_Titles_12_1_1" localSheetId="21">#REF!,#REF!</definedName>
    <definedName name="Excel_BuiltIn_Print_Titles_12_1_1" localSheetId="7">#REF!,#REF!</definedName>
    <definedName name="Excel_BuiltIn_Print_Titles_12_1_1" localSheetId="15">#REF!,#REF!</definedName>
    <definedName name="Excel_BuiltIn_Print_Titles_12_1_1" localSheetId="19">#REF!,#REF!</definedName>
    <definedName name="Excel_BuiltIn_Print_Titles_12_1_1" localSheetId="23">#REF!,#REF!</definedName>
    <definedName name="Excel_BuiltIn_Print_Titles_12_1_1">#REF!,#REF!</definedName>
    <definedName name="Excel_BuiltIn_Print_Titles_12_1_1_1" localSheetId="17">[4]I!$A$1:$D$65530,[4]I!$A$2:$GT$4</definedName>
    <definedName name="Excel_BuiltIn_Print_Titles_12_1_1_1" localSheetId="0">#REF!,#REF!</definedName>
    <definedName name="Excel_BuiltIn_Print_Titles_12_1_1_1" localSheetId="21">#REF!,#REF!</definedName>
    <definedName name="Excel_BuiltIn_Print_Titles_12_1_1_1" localSheetId="7">#REF!,#REF!</definedName>
    <definedName name="Excel_BuiltIn_Print_Titles_12_1_1_1" localSheetId="15">#REF!,#REF!</definedName>
    <definedName name="Excel_BuiltIn_Print_Titles_12_1_1_1" localSheetId="19">#REF!,#REF!</definedName>
    <definedName name="Excel_BuiltIn_Print_Titles_12_1_1_1" localSheetId="23">#REF!,#REF!</definedName>
    <definedName name="Excel_BuiltIn_Print_Titles_12_1_1_1">#REF!,#REF!</definedName>
    <definedName name="Excel_BuiltIn_Print_Titles_13_1" localSheetId="17">[4]I!$A$1:$D$65530,[4]I!$A$2:$GP$4</definedName>
    <definedName name="Excel_BuiltIn_Print_Titles_13_1" localSheetId="0">#REF!,#REF!</definedName>
    <definedName name="Excel_BuiltIn_Print_Titles_13_1" localSheetId="21">#REF!,#REF!</definedName>
    <definedName name="Excel_BuiltIn_Print_Titles_13_1" localSheetId="7">#REF!,#REF!</definedName>
    <definedName name="Excel_BuiltIn_Print_Titles_13_1" localSheetId="15">#REF!,#REF!</definedName>
    <definedName name="Excel_BuiltIn_Print_Titles_13_1" localSheetId="19">#REF!,#REF!</definedName>
    <definedName name="Excel_BuiltIn_Print_Titles_13_1" localSheetId="23">#REF!,#REF!</definedName>
    <definedName name="Excel_BuiltIn_Print_Titles_13_1">#REF!,#REF!</definedName>
    <definedName name="test" localSheetId="0">#REF!</definedName>
    <definedName name="test" localSheetId="21">#REF!</definedName>
    <definedName name="test" localSheetId="7">#REF!</definedName>
    <definedName name="test" localSheetId="15">#REF!</definedName>
    <definedName name="test" localSheetId="19">#REF!</definedName>
    <definedName name="test" localSheetId="23">#REF!</definedName>
    <definedName name="test">#REF!</definedName>
    <definedName name="Text16" localSheetId="21">dhv!#REF!</definedName>
    <definedName name="Text16" localSheetId="20">DVG!#REF!</definedName>
    <definedName name="Text16" localSheetId="22">SV!#REF!</definedName>
    <definedName name="Text16" localSheetId="19">VDH!#REF!</definedName>
    <definedName name="Text16" localSheetId="23">VDP!#REF!</definedName>
    <definedName name="Text4" localSheetId="21">dhv!#REF!</definedName>
    <definedName name="Text4" localSheetId="20">DVG!#REF!</definedName>
    <definedName name="Text4" localSheetId="22">SV!#REF!</definedName>
    <definedName name="Text4" localSheetId="19">VDH!#REF!</definedName>
    <definedName name="Text4" localSheetId="23">VDP!#REF!</definedName>
  </definedNames>
  <calcPr calcId="162913"/>
</workbook>
</file>

<file path=xl/calcChain.xml><?xml version="1.0" encoding="utf-8"?>
<calcChain xmlns="http://schemas.openxmlformats.org/spreadsheetml/2006/main">
  <c r="C10" i="17" l="1"/>
  <c r="C9" i="17"/>
  <c r="C8" i="17"/>
  <c r="C7" i="17"/>
  <c r="G5" i="17"/>
  <c r="G4" i="17"/>
  <c r="G3" i="17"/>
  <c r="F10" i="17"/>
  <c r="G10" i="17" s="1"/>
  <c r="F9" i="17"/>
  <c r="G9" i="17" s="1"/>
  <c r="F8" i="17"/>
  <c r="G8" i="17" s="1"/>
  <c r="C28" i="37" l="1"/>
  <c r="G26" i="37"/>
  <c r="E26" i="37"/>
  <c r="C26" i="37"/>
  <c r="J24" i="37"/>
  <c r="I24" i="37"/>
  <c r="J23" i="37"/>
  <c r="I23" i="37"/>
  <c r="J22" i="37"/>
  <c r="I22" i="37"/>
  <c r="J21" i="37"/>
  <c r="J25" i="37" s="1"/>
  <c r="I21" i="37"/>
  <c r="I25" i="37" s="1"/>
  <c r="J20" i="37"/>
  <c r="I20" i="37"/>
  <c r="E14" i="37"/>
  <c r="E13" i="37"/>
  <c r="E12" i="37"/>
  <c r="E10" i="37"/>
  <c r="E9" i="37"/>
  <c r="E8" i="37"/>
  <c r="L6" i="37"/>
  <c r="I6" i="37"/>
  <c r="G3" i="34"/>
  <c r="H3" i="34"/>
  <c r="R21" i="1" l="1" a="1"/>
  <c r="R21" i="1" s="1"/>
  <c r="R22" i="1" a="1"/>
  <c r="R22" i="1" s="1"/>
  <c r="R23" i="1" a="1"/>
  <c r="R23" i="1" s="1"/>
  <c r="R24" i="1" a="1"/>
  <c r="R24" i="1" s="1"/>
  <c r="R25" i="1" a="1"/>
  <c r="R25" i="1" s="1"/>
  <c r="R26" i="1" a="1"/>
  <c r="R26" i="1" s="1"/>
  <c r="R27" i="1" a="1"/>
  <c r="R27" i="1" s="1"/>
  <c r="R28" i="1" a="1"/>
  <c r="R28" i="1" s="1"/>
  <c r="R29" i="1" a="1"/>
  <c r="R29" i="1" s="1"/>
  <c r="R30" i="1" a="1"/>
  <c r="R30" i="1" s="1"/>
  <c r="R31" i="1" a="1"/>
  <c r="R31" i="1" s="1"/>
  <c r="R32" i="1" a="1"/>
  <c r="R32" i="1" s="1"/>
  <c r="R33" i="1" a="1"/>
  <c r="R33" i="1" s="1"/>
  <c r="R34" i="1" a="1"/>
  <c r="R34" i="1" s="1"/>
  <c r="R35" i="1" a="1"/>
  <c r="R35" i="1" s="1"/>
  <c r="R36" i="1" a="1"/>
  <c r="R36" i="1" s="1"/>
  <c r="R37" i="1" a="1"/>
  <c r="R37" i="1" s="1"/>
  <c r="R38" i="1" a="1"/>
  <c r="R38" i="1" s="1"/>
  <c r="R39" i="1" a="1"/>
  <c r="R39" i="1" s="1"/>
  <c r="R40" i="1" a="1"/>
  <c r="R40" i="1" s="1"/>
  <c r="R41" i="1" a="1"/>
  <c r="R41" i="1" s="1"/>
  <c r="R42" i="1" a="1"/>
  <c r="R42" i="1" s="1"/>
  <c r="R43" i="1" a="1"/>
  <c r="R43" i="1" s="1"/>
  <c r="R44" i="1" a="1"/>
  <c r="R44" i="1" s="1"/>
  <c r="R45" i="1" a="1"/>
  <c r="R45" i="1" s="1"/>
  <c r="R46" i="1" a="1"/>
  <c r="R46" i="1" s="1"/>
  <c r="R47" i="1" a="1"/>
  <c r="R47" i="1" s="1"/>
  <c r="R48" i="1" a="1"/>
  <c r="R48" i="1"/>
  <c r="R49" i="1" a="1"/>
  <c r="R49" i="1" s="1"/>
  <c r="R50" i="1" a="1"/>
  <c r="R50" i="1" s="1"/>
  <c r="R51" i="1" a="1"/>
  <c r="R51" i="1" s="1"/>
  <c r="R52" i="1" a="1"/>
  <c r="R52" i="1" s="1"/>
  <c r="R53" i="1" a="1"/>
  <c r="R53" i="1" s="1"/>
  <c r="R54" i="1" a="1"/>
  <c r="R54" i="1" s="1"/>
  <c r="R55" i="1" a="1"/>
  <c r="R55" i="1" s="1"/>
  <c r="R56" i="1" a="1"/>
  <c r="R56" i="1" s="1"/>
  <c r="R57" i="1" a="1"/>
  <c r="R57" i="1" s="1"/>
  <c r="R58" i="1" a="1"/>
  <c r="R58" i="1" s="1"/>
  <c r="R59" i="1" a="1"/>
  <c r="R59" i="1" s="1"/>
  <c r="R60" i="1" a="1"/>
  <c r="R60" i="1" s="1"/>
  <c r="R61" i="1" a="1"/>
  <c r="R61" i="1" s="1"/>
  <c r="R62" i="1" a="1"/>
  <c r="R62" i="1" s="1"/>
  <c r="R63" i="1" a="1"/>
  <c r="R63" i="1" s="1"/>
  <c r="R64" i="1" a="1"/>
  <c r="R64" i="1" s="1"/>
  <c r="R65" i="1" a="1"/>
  <c r="R65" i="1" s="1"/>
  <c r="R66" i="1" a="1"/>
  <c r="R66" i="1" s="1"/>
  <c r="R8" i="1" a="1"/>
  <c r="R8" i="1" s="1"/>
  <c r="R9" i="1" a="1"/>
  <c r="R9" i="1" s="1"/>
  <c r="R10" i="1" a="1"/>
  <c r="R10" i="1" s="1"/>
  <c r="R11" i="1" a="1"/>
  <c r="R11" i="1" s="1"/>
  <c r="R12" i="1" a="1"/>
  <c r="R12" i="1" s="1"/>
  <c r="R13" i="1" a="1"/>
  <c r="R13" i="1" s="1"/>
  <c r="R14" i="1" a="1"/>
  <c r="R14" i="1" s="1"/>
  <c r="R15" i="1" a="1"/>
  <c r="R15" i="1" s="1"/>
  <c r="R16" i="1" a="1"/>
  <c r="R16" i="1" s="1"/>
  <c r="R17" i="1" a="1"/>
  <c r="R17" i="1" s="1"/>
  <c r="R18" i="1" a="1"/>
  <c r="R18" i="1" s="1"/>
  <c r="R19" i="1" a="1"/>
  <c r="R19" i="1" s="1"/>
  <c r="R20" i="1" a="1"/>
  <c r="R20" i="1" s="1"/>
  <c r="R7" i="1" a="1"/>
  <c r="R7" i="1" s="1"/>
  <c r="Z17" i="18" l="1"/>
  <c r="Z19" i="18" l="1"/>
  <c r="Z21" i="18" s="1"/>
  <c r="Z23" i="18" l="1"/>
  <c r="Z25" i="18" l="1"/>
  <c r="E14" i="29"/>
  <c r="E14" i="28"/>
  <c r="E14" i="22"/>
  <c r="E14" i="32"/>
  <c r="E13" i="29"/>
  <c r="E13" i="28"/>
  <c r="E13" i="22"/>
  <c r="E13" i="32"/>
  <c r="E12" i="29"/>
  <c r="E12" i="28"/>
  <c r="E12" i="22"/>
  <c r="E12" i="32"/>
  <c r="I37" i="35"/>
  <c r="I20" i="29" s="1"/>
  <c r="J37" i="35"/>
  <c r="J20" i="29" s="1"/>
  <c r="I38" i="35"/>
  <c r="I21" i="29" s="1"/>
  <c r="J38" i="35"/>
  <c r="J21" i="28" s="1"/>
  <c r="I39" i="35"/>
  <c r="I22" i="29" s="1"/>
  <c r="J39" i="35"/>
  <c r="I40" i="35"/>
  <c r="I23" i="29" s="1"/>
  <c r="J40" i="35"/>
  <c r="J23" i="29" s="1"/>
  <c r="I41" i="35"/>
  <c r="I24" i="29" s="1"/>
  <c r="J41" i="35"/>
  <c r="J24" i="29" s="1"/>
  <c r="L30" i="35"/>
  <c r="K30" i="35"/>
  <c r="L29" i="35"/>
  <c r="K29" i="35"/>
  <c r="L28" i="35"/>
  <c r="K28" i="35"/>
  <c r="L27" i="35"/>
  <c r="K27" i="35"/>
  <c r="M27" i="35" s="1"/>
  <c r="L26" i="35"/>
  <c r="K26" i="35"/>
  <c r="L19" i="35"/>
  <c r="K19" i="35"/>
  <c r="M19" i="35" s="1"/>
  <c r="L18" i="35"/>
  <c r="K18" i="35"/>
  <c r="L17" i="35"/>
  <c r="K17" i="35"/>
  <c r="M17" i="35" s="1"/>
  <c r="L16" i="35"/>
  <c r="K16" i="35"/>
  <c r="L15" i="35"/>
  <c r="K15" i="35"/>
  <c r="G10" i="35"/>
  <c r="E10" i="35"/>
  <c r="C10" i="35"/>
  <c r="J9" i="35"/>
  <c r="I9" i="35"/>
  <c r="V5" i="23"/>
  <c r="W5" i="23"/>
  <c r="X5" i="23"/>
  <c r="V6" i="23"/>
  <c r="W6" i="23"/>
  <c r="X6" i="23"/>
  <c r="V7" i="23"/>
  <c r="W7" i="23"/>
  <c r="X7" i="23"/>
  <c r="V8" i="23"/>
  <c r="W8" i="23"/>
  <c r="X8" i="23"/>
  <c r="V9" i="23"/>
  <c r="W9" i="23"/>
  <c r="B9" i="23" s="1"/>
  <c r="X9" i="23"/>
  <c r="V10" i="23"/>
  <c r="W10" i="23"/>
  <c r="X10" i="23"/>
  <c r="V11" i="23"/>
  <c r="W11" i="23"/>
  <c r="B11" i="23" s="1"/>
  <c r="X11" i="23"/>
  <c r="V12" i="23"/>
  <c r="W12" i="23"/>
  <c r="X12" i="23"/>
  <c r="V13" i="23"/>
  <c r="W13" i="23"/>
  <c r="X13" i="23"/>
  <c r="V14" i="23"/>
  <c r="W14" i="23"/>
  <c r="X14" i="23"/>
  <c r="V15" i="23"/>
  <c r="W15" i="23"/>
  <c r="X15" i="23"/>
  <c r="V16" i="23"/>
  <c r="W16" i="23"/>
  <c r="X16" i="23"/>
  <c r="V17" i="23"/>
  <c r="W17" i="23"/>
  <c r="B17" i="23" s="1"/>
  <c r="X17" i="23"/>
  <c r="V18" i="23"/>
  <c r="W18" i="23"/>
  <c r="X18" i="23"/>
  <c r="V19" i="23"/>
  <c r="W19" i="23"/>
  <c r="B19" i="23" s="1"/>
  <c r="X19" i="23"/>
  <c r="V20" i="23"/>
  <c r="W20" i="23"/>
  <c r="X20" i="23"/>
  <c r="V21" i="23"/>
  <c r="W21" i="23"/>
  <c r="X21" i="23"/>
  <c r="V22" i="23"/>
  <c r="W22" i="23"/>
  <c r="X22" i="23"/>
  <c r="V23" i="23"/>
  <c r="W23" i="23"/>
  <c r="X23" i="23"/>
  <c r="V24" i="23"/>
  <c r="W24" i="23"/>
  <c r="X24" i="23"/>
  <c r="V25" i="23"/>
  <c r="W25" i="23"/>
  <c r="X25" i="23"/>
  <c r="V26" i="23"/>
  <c r="W26" i="23"/>
  <c r="X26" i="23"/>
  <c r="V27" i="23"/>
  <c r="W27" i="23"/>
  <c r="X27" i="23"/>
  <c r="V28" i="23"/>
  <c r="W28" i="23"/>
  <c r="X28" i="23"/>
  <c r="V29" i="23"/>
  <c r="W29" i="23"/>
  <c r="X29" i="23"/>
  <c r="V30" i="23"/>
  <c r="W30" i="23"/>
  <c r="X30" i="23"/>
  <c r="V31" i="23"/>
  <c r="W31" i="23"/>
  <c r="X31" i="23"/>
  <c r="V32" i="23"/>
  <c r="W32" i="23"/>
  <c r="X32" i="23"/>
  <c r="V33" i="23"/>
  <c r="W33" i="23"/>
  <c r="X33" i="23"/>
  <c r="V34" i="23"/>
  <c r="W34" i="23"/>
  <c r="X34" i="23"/>
  <c r="V35" i="23"/>
  <c r="W35" i="23"/>
  <c r="X35" i="23"/>
  <c r="V36" i="23"/>
  <c r="W36" i="23"/>
  <c r="X36" i="23"/>
  <c r="V37" i="23"/>
  <c r="W37" i="23"/>
  <c r="X37" i="23"/>
  <c r="V38" i="23"/>
  <c r="W38" i="23"/>
  <c r="X38" i="23"/>
  <c r="V39" i="23"/>
  <c r="W39" i="23"/>
  <c r="X39" i="23"/>
  <c r="V40" i="23"/>
  <c r="W40" i="23"/>
  <c r="X40" i="23"/>
  <c r="V41" i="23"/>
  <c r="W41" i="23"/>
  <c r="X41" i="23"/>
  <c r="V42" i="23"/>
  <c r="W42" i="23"/>
  <c r="X42" i="23"/>
  <c r="V43" i="23"/>
  <c r="W43" i="23"/>
  <c r="X43" i="23"/>
  <c r="V44" i="23"/>
  <c r="W44" i="23"/>
  <c r="X44" i="23"/>
  <c r="V45" i="23"/>
  <c r="W45" i="23"/>
  <c r="X45" i="23"/>
  <c r="V46" i="23"/>
  <c r="W46" i="23"/>
  <c r="X46" i="23"/>
  <c r="V47" i="23"/>
  <c r="W47" i="23"/>
  <c r="X47" i="23"/>
  <c r="V48" i="23"/>
  <c r="W48" i="23"/>
  <c r="X48" i="23"/>
  <c r="V49" i="23"/>
  <c r="W49" i="23"/>
  <c r="X49" i="23"/>
  <c r="V50" i="23"/>
  <c r="W50" i="23"/>
  <c r="X50" i="23"/>
  <c r="V51" i="23"/>
  <c r="W51" i="23"/>
  <c r="X51" i="23"/>
  <c r="V52" i="23"/>
  <c r="W52" i="23"/>
  <c r="X52" i="23"/>
  <c r="V53" i="23"/>
  <c r="W53" i="23"/>
  <c r="X53" i="23"/>
  <c r="V54" i="23"/>
  <c r="W54" i="23"/>
  <c r="X54" i="23"/>
  <c r="V55" i="23"/>
  <c r="W55" i="23"/>
  <c r="X55" i="23"/>
  <c r="V56" i="23"/>
  <c r="W56" i="23"/>
  <c r="X56" i="23"/>
  <c r="V57" i="23"/>
  <c r="W57" i="23"/>
  <c r="X57" i="23"/>
  <c r="V58" i="23"/>
  <c r="W58" i="23"/>
  <c r="X58" i="23"/>
  <c r="V59" i="23"/>
  <c r="W59" i="23"/>
  <c r="X59" i="23"/>
  <c r="V60" i="23"/>
  <c r="W60" i="23"/>
  <c r="X60" i="23"/>
  <c r="V61" i="23"/>
  <c r="W61" i="23"/>
  <c r="X61" i="23"/>
  <c r="V62" i="23"/>
  <c r="W62" i="23"/>
  <c r="X62" i="23"/>
  <c r="V63" i="23"/>
  <c r="W63" i="23"/>
  <c r="X63" i="23"/>
  <c r="V64" i="23"/>
  <c r="W64" i="23"/>
  <c r="X64" i="23"/>
  <c r="V65" i="23"/>
  <c r="W65" i="23"/>
  <c r="X65" i="23"/>
  <c r="V66" i="23"/>
  <c r="W66" i="23"/>
  <c r="X66" i="23"/>
  <c r="V67" i="23"/>
  <c r="W67" i="23"/>
  <c r="X67" i="23"/>
  <c r="V68" i="23"/>
  <c r="W68" i="23"/>
  <c r="X68" i="23"/>
  <c r="B47" i="23"/>
  <c r="B48" i="23"/>
  <c r="B49" i="23"/>
  <c r="B50" i="23"/>
  <c r="B51" i="23"/>
  <c r="B52" i="23"/>
  <c r="B53" i="23"/>
  <c r="B54" i="23"/>
  <c r="B55" i="23"/>
  <c r="B56" i="23"/>
  <c r="B57" i="23"/>
  <c r="B58" i="23"/>
  <c r="B59" i="23"/>
  <c r="B60" i="23"/>
  <c r="B61" i="23"/>
  <c r="B62" i="23"/>
  <c r="B63" i="23"/>
  <c r="X4" i="23"/>
  <c r="W4" i="23"/>
  <c r="V4" i="23"/>
  <c r="M18" i="35" l="1"/>
  <c r="B43" i="23"/>
  <c r="B27" i="23"/>
  <c r="B22" i="23"/>
  <c r="Z27" i="18"/>
  <c r="B41" i="23"/>
  <c r="B40" i="23"/>
  <c r="B35" i="23"/>
  <c r="B33" i="23"/>
  <c r="B32" i="23"/>
  <c r="B25" i="23"/>
  <c r="B24" i="23"/>
  <c r="B16" i="23"/>
  <c r="B8" i="23"/>
  <c r="B46" i="23"/>
  <c r="J23" i="32"/>
  <c r="J23" i="28"/>
  <c r="B44" i="23"/>
  <c r="J21" i="22"/>
  <c r="J21" i="29"/>
  <c r="L20" i="35"/>
  <c r="M15" i="35"/>
  <c r="J23" i="22"/>
  <c r="B45" i="23"/>
  <c r="J21" i="32"/>
  <c r="B37" i="23"/>
  <c r="B29" i="23"/>
  <c r="B21" i="23"/>
  <c r="B13" i="23"/>
  <c r="B5" i="23"/>
  <c r="I23" i="32"/>
  <c r="I21" i="32"/>
  <c r="I23" i="22"/>
  <c r="I21" i="22"/>
  <c r="I23" i="28"/>
  <c r="I21" i="28"/>
  <c r="B38" i="23"/>
  <c r="B30" i="23"/>
  <c r="B14" i="23"/>
  <c r="B6" i="23"/>
  <c r="K20" i="35"/>
  <c r="J24" i="32"/>
  <c r="J22" i="32"/>
  <c r="J20" i="32"/>
  <c r="J24" i="22"/>
  <c r="J22" i="22"/>
  <c r="J20" i="22"/>
  <c r="J24" i="28"/>
  <c r="J22" i="28"/>
  <c r="J20" i="28"/>
  <c r="J22" i="29"/>
  <c r="B42" i="23"/>
  <c r="B39" i="23"/>
  <c r="B34" i="23"/>
  <c r="B31" i="23"/>
  <c r="B26" i="23"/>
  <c r="B23" i="23"/>
  <c r="B18" i="23"/>
  <c r="B15" i="23"/>
  <c r="B10" i="23"/>
  <c r="B7" i="23"/>
  <c r="M30" i="35"/>
  <c r="I24" i="32"/>
  <c r="I22" i="32"/>
  <c r="I20" i="32"/>
  <c r="I24" i="22"/>
  <c r="I22" i="22"/>
  <c r="I20" i="22"/>
  <c r="I24" i="28"/>
  <c r="I22" i="28"/>
  <c r="I20" i="28"/>
  <c r="B36" i="23"/>
  <c r="B28" i="23"/>
  <c r="B4" i="23"/>
  <c r="K31" i="35"/>
  <c r="M29" i="35"/>
  <c r="M26" i="35"/>
  <c r="L31" i="35"/>
  <c r="M28" i="35"/>
  <c r="M16" i="35"/>
  <c r="M20" i="35" s="1"/>
  <c r="B20" i="23"/>
  <c r="B12" i="23"/>
  <c r="M31" i="35" l="1"/>
  <c r="Z29" i="18"/>
  <c r="Z31" i="18" l="1"/>
  <c r="C47" i="23"/>
  <c r="C48" i="23"/>
  <c r="C49" i="23"/>
  <c r="C50" i="23"/>
  <c r="C51" i="23"/>
  <c r="C52" i="23"/>
  <c r="C53" i="23"/>
  <c r="C54" i="23"/>
  <c r="C55" i="23"/>
  <c r="C56" i="23"/>
  <c r="C57" i="23"/>
  <c r="C58" i="23"/>
  <c r="C59" i="23"/>
  <c r="C60" i="23"/>
  <c r="C61" i="23"/>
  <c r="C62" i="23"/>
  <c r="Z33" i="18" l="1"/>
  <c r="O5" i="34"/>
  <c r="J5" i="34"/>
  <c r="H5" i="34"/>
  <c r="F5" i="34"/>
  <c r="E5" i="34"/>
  <c r="D5" i="34"/>
  <c r="C5" i="34"/>
  <c r="O4" i="34"/>
  <c r="J4" i="34"/>
  <c r="H4" i="34"/>
  <c r="I3" i="34"/>
  <c r="E3" i="34"/>
  <c r="L2" i="34"/>
  <c r="E2" i="34"/>
  <c r="A2" i="34"/>
  <c r="Z35" i="18" l="1"/>
  <c r="Q6" i="33"/>
  <c r="L6" i="33"/>
  <c r="J6" i="33"/>
  <c r="F6" i="33"/>
  <c r="E6" i="33"/>
  <c r="C6" i="33"/>
  <c r="Q5" i="33"/>
  <c r="L5" i="33"/>
  <c r="J5" i="33"/>
  <c r="L4" i="33"/>
  <c r="A4" i="33"/>
  <c r="N2" i="33"/>
  <c r="D2" i="33"/>
  <c r="A2" i="33"/>
  <c r="Z37" i="18" l="1"/>
  <c r="B10" i="1" a="1"/>
  <c r="B10" i="1" s="1"/>
  <c r="B11" i="1" a="1"/>
  <c r="B11" i="1" s="1"/>
  <c r="B9" i="1" a="1"/>
  <c r="B9" i="1" s="1"/>
  <c r="AI5" i="1"/>
  <c r="AO5" i="1" s="1"/>
  <c r="AU5" i="1" s="1"/>
  <c r="BA5" i="1" s="1"/>
  <c r="BG5" i="1" s="1"/>
  <c r="AJ5" i="1"/>
  <c r="AP5" i="1" s="1"/>
  <c r="AV5" i="1" s="1"/>
  <c r="BB5" i="1" s="1"/>
  <c r="BH5" i="1" s="1"/>
  <c r="AK5" i="1"/>
  <c r="AQ5" i="1" s="1"/>
  <c r="AW5" i="1" s="1"/>
  <c r="BC5" i="1" s="1"/>
  <c r="BI5" i="1" s="1"/>
  <c r="AL5" i="1"/>
  <c r="AR5" i="1" s="1"/>
  <c r="AX5" i="1" s="1"/>
  <c r="BD5" i="1" s="1"/>
  <c r="BJ5" i="1" s="1"/>
  <c r="AH5" i="1"/>
  <c r="AN5" i="1" s="1"/>
  <c r="AT5" i="1" s="1"/>
  <c r="AZ5" i="1" s="1"/>
  <c r="BF5" i="1" s="1"/>
  <c r="H17" i="1" a="1"/>
  <c r="H17" i="1" s="1"/>
  <c r="H18" i="1" a="1"/>
  <c r="H18" i="1" s="1"/>
  <c r="H19" i="1" a="1"/>
  <c r="H19" i="1" s="1"/>
  <c r="BI19" i="1" s="1"/>
  <c r="H20" i="1" a="1"/>
  <c r="H20" i="1" s="1"/>
  <c r="H21" i="1" a="1"/>
  <c r="H21" i="1" s="1"/>
  <c r="H22" i="1" a="1"/>
  <c r="H22" i="1" s="1"/>
  <c r="AU22" i="1" s="1"/>
  <c r="H23" i="1" a="1"/>
  <c r="H23" i="1" s="1"/>
  <c r="AZ23" i="1" s="1"/>
  <c r="H24" i="1" a="1"/>
  <c r="H24" i="1" s="1"/>
  <c r="AT24" i="1" s="1"/>
  <c r="H25" i="1" a="1"/>
  <c r="H25" i="1" s="1"/>
  <c r="H26" i="1" a="1"/>
  <c r="H26" i="1" s="1"/>
  <c r="AW26" i="1" s="1"/>
  <c r="H27" i="1" a="1"/>
  <c r="H27" i="1" s="1"/>
  <c r="BH27" i="1" s="1"/>
  <c r="H28" i="1" a="1"/>
  <c r="H28" i="1" s="1"/>
  <c r="H29" i="1" a="1"/>
  <c r="H29" i="1" s="1"/>
  <c r="H30" i="1" a="1"/>
  <c r="H30" i="1" s="1"/>
  <c r="H31" i="1" a="1"/>
  <c r="H31" i="1" s="1"/>
  <c r="H32" i="1" a="1"/>
  <c r="H32" i="1" s="1"/>
  <c r="H33" i="1" a="1"/>
  <c r="H33" i="1" s="1"/>
  <c r="H34" i="1" a="1"/>
  <c r="H34" i="1" s="1"/>
  <c r="H35" i="1" a="1"/>
  <c r="H35" i="1" s="1"/>
  <c r="H36" i="1" a="1"/>
  <c r="H36" i="1" s="1"/>
  <c r="H37" i="1" a="1"/>
  <c r="H37" i="1" s="1"/>
  <c r="H38" i="1" a="1"/>
  <c r="H38" i="1" s="1"/>
  <c r="H39" i="1" a="1"/>
  <c r="H39" i="1" s="1"/>
  <c r="AU39" i="1" s="1"/>
  <c r="H40" i="1" a="1"/>
  <c r="H40" i="1" s="1"/>
  <c r="H41" i="1" a="1"/>
  <c r="H41" i="1" s="1"/>
  <c r="H42" i="1" a="1"/>
  <c r="H42" i="1" s="1"/>
  <c r="H43" i="1" a="1"/>
  <c r="H43" i="1" s="1"/>
  <c r="BF43" i="1" s="1"/>
  <c r="H44" i="1" a="1"/>
  <c r="H44" i="1" s="1"/>
  <c r="H45" i="1" a="1"/>
  <c r="H45" i="1" s="1"/>
  <c r="H46" i="1" a="1"/>
  <c r="H46" i="1" s="1"/>
  <c r="H47" i="1" a="1"/>
  <c r="H47" i="1" s="1"/>
  <c r="H48" i="1" a="1"/>
  <c r="H48" i="1" s="1"/>
  <c r="H49" i="1" a="1"/>
  <c r="H49" i="1" s="1"/>
  <c r="H50" i="1" a="1"/>
  <c r="H50" i="1" s="1"/>
  <c r="H51" i="1" a="1"/>
  <c r="H51" i="1" s="1"/>
  <c r="H52" i="1" a="1"/>
  <c r="H52" i="1" s="1"/>
  <c r="H53" i="1" a="1"/>
  <c r="H53" i="1" s="1"/>
  <c r="H54" i="1" a="1"/>
  <c r="H54" i="1" s="1"/>
  <c r="H55" i="1" a="1"/>
  <c r="H55" i="1" s="1"/>
  <c r="H56" i="1" a="1"/>
  <c r="H56" i="1" s="1"/>
  <c r="H57" i="1" a="1"/>
  <c r="H57" i="1" s="1"/>
  <c r="H58" i="1" a="1"/>
  <c r="H58" i="1" s="1"/>
  <c r="H59" i="1" a="1"/>
  <c r="H59" i="1" s="1"/>
  <c r="H60" i="1" a="1"/>
  <c r="H60" i="1" s="1"/>
  <c r="H61" i="1" a="1"/>
  <c r="H61" i="1" s="1"/>
  <c r="H62" i="1" a="1"/>
  <c r="H62" i="1" s="1"/>
  <c r="H63" i="1" a="1"/>
  <c r="H63" i="1" s="1"/>
  <c r="H64" i="1" a="1"/>
  <c r="H64" i="1" s="1"/>
  <c r="H65" i="1" a="1"/>
  <c r="H65" i="1" s="1"/>
  <c r="H66" i="1" a="1"/>
  <c r="H66" i="1" s="1"/>
  <c r="H8" i="1" a="1"/>
  <c r="H8" i="1" s="1"/>
  <c r="H9" i="1" a="1"/>
  <c r="H9" i="1" s="1"/>
  <c r="H10" i="1" a="1"/>
  <c r="H10" i="1" s="1"/>
  <c r="H11" i="1" a="1"/>
  <c r="H11" i="1" s="1"/>
  <c r="H12" i="1" a="1"/>
  <c r="H12" i="1" s="1"/>
  <c r="H13" i="1" a="1"/>
  <c r="H13" i="1" s="1"/>
  <c r="H14" i="1" a="1"/>
  <c r="H14" i="1" s="1"/>
  <c r="H15" i="1" a="1"/>
  <c r="H15" i="1" s="1"/>
  <c r="AZ15" i="1" s="1"/>
  <c r="H16" i="1" a="1"/>
  <c r="H16" i="1" s="1"/>
  <c r="H7" i="1" a="1"/>
  <c r="H7" i="1" s="1"/>
  <c r="BB7" i="1" s="1"/>
  <c r="A3" i="1"/>
  <c r="A2" i="1"/>
  <c r="C28" i="32"/>
  <c r="G26" i="32"/>
  <c r="E26" i="32"/>
  <c r="C26" i="32"/>
  <c r="J25" i="32"/>
  <c r="I25" i="32"/>
  <c r="E10" i="32"/>
  <c r="E9" i="32"/>
  <c r="E8" i="32"/>
  <c r="L6" i="32"/>
  <c r="I6" i="32"/>
  <c r="Z39" i="18" l="1"/>
  <c r="BJ23" i="1"/>
  <c r="BB44" i="1"/>
  <c r="AT44" i="1"/>
  <c r="BC44" i="1"/>
  <c r="AU44" i="1"/>
  <c r="BD44" i="1"/>
  <c r="BF44" i="1"/>
  <c r="BG44" i="1"/>
  <c r="BH44" i="1"/>
  <c r="AV44" i="1"/>
  <c r="BI44" i="1"/>
  <c r="AW44" i="1"/>
  <c r="BJ44" i="1"/>
  <c r="AX44" i="1"/>
  <c r="BA44" i="1"/>
  <c r="AZ44" i="1"/>
  <c r="AU20" i="1"/>
  <c r="BD20" i="1"/>
  <c r="AV20" i="1"/>
  <c r="BF20" i="1"/>
  <c r="AW20" i="1"/>
  <c r="BG20" i="1"/>
  <c r="AX20" i="1"/>
  <c r="BH20" i="1"/>
  <c r="BA20" i="1"/>
  <c r="BJ20" i="1"/>
  <c r="AT20" i="1"/>
  <c r="BC20" i="1"/>
  <c r="BJ7" i="1"/>
  <c r="BA7" i="1"/>
  <c r="BI7" i="1"/>
  <c r="AZ7" i="1"/>
  <c r="BB60" i="1"/>
  <c r="AT60" i="1"/>
  <c r="BC60" i="1"/>
  <c r="AU60" i="1"/>
  <c r="BD60" i="1"/>
  <c r="AV60" i="1"/>
  <c r="BF60" i="1"/>
  <c r="AW60" i="1"/>
  <c r="BG60" i="1"/>
  <c r="AX60" i="1"/>
  <c r="BH60" i="1"/>
  <c r="AZ60" i="1"/>
  <c r="BA60" i="1"/>
  <c r="BI60" i="1"/>
  <c r="BJ60" i="1"/>
  <c r="BB52" i="1"/>
  <c r="AT52" i="1"/>
  <c r="BC52" i="1"/>
  <c r="AU52" i="1"/>
  <c r="BD52" i="1"/>
  <c r="AV52" i="1"/>
  <c r="BF52" i="1"/>
  <c r="AW52" i="1"/>
  <c r="BG52" i="1"/>
  <c r="AX52" i="1"/>
  <c r="BH52" i="1"/>
  <c r="BA52" i="1"/>
  <c r="BJ52" i="1"/>
  <c r="AZ52" i="1"/>
  <c r="BI52" i="1"/>
  <c r="AU37" i="1"/>
  <c r="BD37" i="1"/>
  <c r="AV37" i="1"/>
  <c r="BF37" i="1"/>
  <c r="AW37" i="1"/>
  <c r="BG37" i="1"/>
  <c r="AX37" i="1"/>
  <c r="BH37" i="1"/>
  <c r="AZ37" i="1"/>
  <c r="BA37" i="1"/>
  <c r="BJ37" i="1"/>
  <c r="AT37" i="1"/>
  <c r="BC37" i="1"/>
  <c r="BB37" i="1"/>
  <c r="BI37" i="1"/>
  <c r="BB29" i="1"/>
  <c r="AT29" i="1"/>
  <c r="BC29" i="1"/>
  <c r="AU29" i="1"/>
  <c r="BD29" i="1"/>
  <c r="AV29" i="1"/>
  <c r="BF29" i="1"/>
  <c r="AZ29" i="1"/>
  <c r="BA29" i="1"/>
  <c r="BG29" i="1"/>
  <c r="BH29" i="1"/>
  <c r="BI29" i="1"/>
  <c r="BJ29" i="1"/>
  <c r="AX29" i="1"/>
  <c r="AW29" i="1"/>
  <c r="AX7" i="1"/>
  <c r="BI27" i="1"/>
  <c r="AU27" i="1"/>
  <c r="AX26" i="1"/>
  <c r="AZ24" i="1"/>
  <c r="BI15" i="1"/>
  <c r="BD13" i="1"/>
  <c r="AW66" i="1"/>
  <c r="BG66" i="1"/>
  <c r="AX66" i="1"/>
  <c r="BH66" i="1"/>
  <c r="AZ66" i="1"/>
  <c r="BI66" i="1"/>
  <c r="BA66" i="1"/>
  <c r="BJ66" i="1"/>
  <c r="AU66" i="1"/>
  <c r="AV66" i="1"/>
  <c r="BB66" i="1"/>
  <c r="BC66" i="1"/>
  <c r="BD66" i="1"/>
  <c r="BF66" i="1"/>
  <c r="AT66" i="1"/>
  <c r="AW58" i="1"/>
  <c r="BG58" i="1"/>
  <c r="AX58" i="1"/>
  <c r="BH58" i="1"/>
  <c r="AZ58" i="1"/>
  <c r="BI58" i="1"/>
  <c r="BA58" i="1"/>
  <c r="BJ58" i="1"/>
  <c r="BB58" i="1"/>
  <c r="AT58" i="1"/>
  <c r="BC58" i="1"/>
  <c r="AU58" i="1"/>
  <c r="AV58" i="1"/>
  <c r="BD58" i="1"/>
  <c r="BF58" i="1"/>
  <c r="AW50" i="1"/>
  <c r="BG50" i="1"/>
  <c r="AX50" i="1"/>
  <c r="BH50" i="1"/>
  <c r="AZ50" i="1"/>
  <c r="BI50" i="1"/>
  <c r="BA50" i="1"/>
  <c r="BJ50" i="1"/>
  <c r="BB50" i="1"/>
  <c r="AT50" i="1"/>
  <c r="BC50" i="1"/>
  <c r="AV50" i="1"/>
  <c r="BF50" i="1"/>
  <c r="AU50" i="1"/>
  <c r="BD50" i="1"/>
  <c r="AZ43" i="1"/>
  <c r="BI43" i="1"/>
  <c r="BA43" i="1"/>
  <c r="BJ43" i="1"/>
  <c r="BB43" i="1"/>
  <c r="AU43" i="1"/>
  <c r="BH43" i="1"/>
  <c r="AV43" i="1"/>
  <c r="AW43" i="1"/>
  <c r="AX43" i="1"/>
  <c r="BC43" i="1"/>
  <c r="BD43" i="1"/>
  <c r="AT43" i="1"/>
  <c r="BG43" i="1"/>
  <c r="AZ35" i="1"/>
  <c r="BI35" i="1"/>
  <c r="BA35" i="1"/>
  <c r="BJ35" i="1"/>
  <c r="BB35" i="1"/>
  <c r="AT35" i="1"/>
  <c r="BC35" i="1"/>
  <c r="AU35" i="1"/>
  <c r="BD35" i="1"/>
  <c r="AV35" i="1"/>
  <c r="BF35" i="1"/>
  <c r="AX35" i="1"/>
  <c r="BH35" i="1"/>
  <c r="AW35" i="1"/>
  <c r="BG35" i="1"/>
  <c r="BB27" i="1"/>
  <c r="AT27" i="1"/>
  <c r="BC27" i="1"/>
  <c r="AV27" i="1"/>
  <c r="BF27" i="1"/>
  <c r="BB19" i="1"/>
  <c r="AT19" i="1"/>
  <c r="BC19" i="1"/>
  <c r="AU19" i="1"/>
  <c r="BD19" i="1"/>
  <c r="AV19" i="1"/>
  <c r="BF19" i="1"/>
  <c r="AW19" i="1"/>
  <c r="BG19" i="1"/>
  <c r="AX19" i="1"/>
  <c r="BH19" i="1"/>
  <c r="BA19" i="1"/>
  <c r="BJ19" i="1"/>
  <c r="BC7" i="1"/>
  <c r="BG27" i="1"/>
  <c r="AV26" i="1"/>
  <c r="BI23" i="1"/>
  <c r="BI20" i="1"/>
  <c r="AZ19" i="1"/>
  <c r="BJ8" i="1"/>
  <c r="AU16" i="1"/>
  <c r="BD16" i="1"/>
  <c r="AV16" i="1"/>
  <c r="BF16" i="1"/>
  <c r="AW16" i="1"/>
  <c r="BG16" i="1"/>
  <c r="AX16" i="1"/>
  <c r="BH16" i="1"/>
  <c r="AZ16" i="1"/>
  <c r="BI16" i="1"/>
  <c r="BA16" i="1"/>
  <c r="BJ16" i="1"/>
  <c r="AT16" i="1"/>
  <c r="BC16" i="1"/>
  <c r="AU13" i="1"/>
  <c r="AZ14" i="1"/>
  <c r="BI14" i="1"/>
  <c r="BA14" i="1"/>
  <c r="BJ14" i="1"/>
  <c r="BB14" i="1"/>
  <c r="AT14" i="1"/>
  <c r="BC14" i="1"/>
  <c r="AU14" i="1"/>
  <c r="BD14" i="1"/>
  <c r="AV14" i="1"/>
  <c r="BF14" i="1"/>
  <c r="AX14" i="1"/>
  <c r="BH14" i="1"/>
  <c r="AU65" i="1"/>
  <c r="BD65" i="1"/>
  <c r="AV65" i="1"/>
  <c r="BF65" i="1"/>
  <c r="AW65" i="1"/>
  <c r="BG65" i="1"/>
  <c r="AX65" i="1"/>
  <c r="BH65" i="1"/>
  <c r="AT65" i="1"/>
  <c r="AZ65" i="1"/>
  <c r="BA65" i="1"/>
  <c r="BB65" i="1"/>
  <c r="BC65" i="1"/>
  <c r="BJ65" i="1"/>
  <c r="BI65" i="1"/>
  <c r="AU57" i="1"/>
  <c r="BD57" i="1"/>
  <c r="AV57" i="1"/>
  <c r="BF57" i="1"/>
  <c r="AW57" i="1"/>
  <c r="BG57" i="1"/>
  <c r="AX57" i="1"/>
  <c r="BH57" i="1"/>
  <c r="AZ57" i="1"/>
  <c r="BI57" i="1"/>
  <c r="BA57" i="1"/>
  <c r="BJ57" i="1"/>
  <c r="AT57" i="1"/>
  <c r="BB57" i="1"/>
  <c r="BC57" i="1"/>
  <c r="AW42" i="1"/>
  <c r="BG42" i="1"/>
  <c r="AX42" i="1"/>
  <c r="BH42" i="1"/>
  <c r="AZ42" i="1"/>
  <c r="BI42" i="1"/>
  <c r="BA42" i="1"/>
  <c r="BJ42" i="1"/>
  <c r="AT42" i="1"/>
  <c r="AU42" i="1"/>
  <c r="AV42" i="1"/>
  <c r="BB42" i="1"/>
  <c r="BC42" i="1"/>
  <c r="BD42" i="1"/>
  <c r="AW34" i="1"/>
  <c r="BG34" i="1"/>
  <c r="AX34" i="1"/>
  <c r="BH34" i="1"/>
  <c r="AZ34" i="1"/>
  <c r="BI34" i="1"/>
  <c r="BA34" i="1"/>
  <c r="BJ34" i="1"/>
  <c r="BB34" i="1"/>
  <c r="AT34" i="1"/>
  <c r="BC34" i="1"/>
  <c r="AV34" i="1"/>
  <c r="BF34" i="1"/>
  <c r="BD34" i="1"/>
  <c r="AU34" i="1"/>
  <c r="AZ26" i="1"/>
  <c r="BI26" i="1"/>
  <c r="BA26" i="1"/>
  <c r="BJ26" i="1"/>
  <c r="AT26" i="1"/>
  <c r="BC26" i="1"/>
  <c r="AZ18" i="1"/>
  <c r="BI18" i="1"/>
  <c r="BA18" i="1"/>
  <c r="BJ18" i="1"/>
  <c r="BB18" i="1"/>
  <c r="AT18" i="1"/>
  <c r="BC18" i="1"/>
  <c r="AU18" i="1"/>
  <c r="BD18" i="1"/>
  <c r="AV18" i="1"/>
  <c r="BF18" i="1"/>
  <c r="AX18" i="1"/>
  <c r="BH18" i="1"/>
  <c r="BD7" i="1"/>
  <c r="BD27" i="1"/>
  <c r="BH26" i="1"/>
  <c r="AU26" i="1"/>
  <c r="BJ24" i="1"/>
  <c r="BH23" i="1"/>
  <c r="BG22" i="1"/>
  <c r="BB20" i="1"/>
  <c r="BG10" i="1"/>
  <c r="AX8" i="1"/>
  <c r="BF42" i="1"/>
  <c r="BB64" i="1"/>
  <c r="AT64" i="1"/>
  <c r="BC64" i="1"/>
  <c r="AU64" i="1"/>
  <c r="BD64" i="1"/>
  <c r="AV64" i="1"/>
  <c r="BF64" i="1"/>
  <c r="AW64" i="1"/>
  <c r="BG64" i="1"/>
  <c r="BA64" i="1"/>
  <c r="BH64" i="1"/>
  <c r="BI64" i="1"/>
  <c r="BJ64" i="1"/>
  <c r="AZ64" i="1"/>
  <c r="AX64" i="1"/>
  <c r="BB56" i="1"/>
  <c r="AT56" i="1"/>
  <c r="BC56" i="1"/>
  <c r="AU56" i="1"/>
  <c r="BD56" i="1"/>
  <c r="AV56" i="1"/>
  <c r="BF56" i="1"/>
  <c r="AW56" i="1"/>
  <c r="BG56" i="1"/>
  <c r="AX56" i="1"/>
  <c r="BH56" i="1"/>
  <c r="BA56" i="1"/>
  <c r="BJ56" i="1"/>
  <c r="AZ56" i="1"/>
  <c r="BI56" i="1"/>
  <c r="AU41" i="1"/>
  <c r="BD41" i="1"/>
  <c r="AV41" i="1"/>
  <c r="BF41" i="1"/>
  <c r="AW41" i="1"/>
  <c r="BG41" i="1"/>
  <c r="AX41" i="1"/>
  <c r="BH41" i="1"/>
  <c r="BA41" i="1"/>
  <c r="BJ41" i="1"/>
  <c r="BC41" i="1"/>
  <c r="BI41" i="1"/>
  <c r="AT41" i="1"/>
  <c r="BB41" i="1"/>
  <c r="AT7" i="1"/>
  <c r="BF7" i="1"/>
  <c r="BA27" i="1"/>
  <c r="BG26" i="1"/>
  <c r="BI24" i="1"/>
  <c r="BG23" i="1"/>
  <c r="BD22" i="1"/>
  <c r="AZ20" i="1"/>
  <c r="BG14" i="1"/>
  <c r="AW10" i="1"/>
  <c r="BJ45" i="1"/>
  <c r="AU8" i="1"/>
  <c r="BD8" i="1"/>
  <c r="AW8" i="1"/>
  <c r="BG8" i="1"/>
  <c r="BA8" i="1"/>
  <c r="BB8" i="1"/>
  <c r="BC8" i="1"/>
  <c r="BF8" i="1"/>
  <c r="AT8" i="1"/>
  <c r="BH8" i="1"/>
  <c r="AV8" i="1"/>
  <c r="BI8" i="1"/>
  <c r="AZ8" i="1"/>
  <c r="BB15" i="1"/>
  <c r="AT15" i="1"/>
  <c r="BC15" i="1"/>
  <c r="AU15" i="1"/>
  <c r="BD15" i="1"/>
  <c r="AV15" i="1"/>
  <c r="BF15" i="1"/>
  <c r="AW15" i="1"/>
  <c r="BG15" i="1"/>
  <c r="AX15" i="1"/>
  <c r="BH15" i="1"/>
  <c r="BA15" i="1"/>
  <c r="BJ15" i="1"/>
  <c r="AZ63" i="1"/>
  <c r="BI63" i="1"/>
  <c r="BA63" i="1"/>
  <c r="BJ63" i="1"/>
  <c r="BB63" i="1"/>
  <c r="AT63" i="1"/>
  <c r="BC63" i="1"/>
  <c r="AU63" i="1"/>
  <c r="BD63" i="1"/>
  <c r="AV63" i="1"/>
  <c r="AW63" i="1"/>
  <c r="AX63" i="1"/>
  <c r="BF63" i="1"/>
  <c r="BH63" i="1"/>
  <c r="BG63" i="1"/>
  <c r="AZ55" i="1"/>
  <c r="BI55" i="1"/>
  <c r="BA55" i="1"/>
  <c r="BJ55" i="1"/>
  <c r="BB55" i="1"/>
  <c r="AT55" i="1"/>
  <c r="BC55" i="1"/>
  <c r="AU55" i="1"/>
  <c r="BD55" i="1"/>
  <c r="AV55" i="1"/>
  <c r="BF55" i="1"/>
  <c r="AX55" i="1"/>
  <c r="BH55" i="1"/>
  <c r="AW55" i="1"/>
  <c r="BG55" i="1"/>
  <c r="BB40" i="1"/>
  <c r="AT40" i="1"/>
  <c r="BC40" i="1"/>
  <c r="AU40" i="1"/>
  <c r="BD40" i="1"/>
  <c r="AV40" i="1"/>
  <c r="BF40" i="1"/>
  <c r="AX40" i="1"/>
  <c r="BH40" i="1"/>
  <c r="AW40" i="1"/>
  <c r="AZ40" i="1"/>
  <c r="BA40" i="1"/>
  <c r="BG40" i="1"/>
  <c r="BJ40" i="1"/>
  <c r="AT32" i="1"/>
  <c r="BB32" i="1"/>
  <c r="BC32" i="1"/>
  <c r="AU32" i="1"/>
  <c r="BD32" i="1"/>
  <c r="AV32" i="1"/>
  <c r="BF32" i="1"/>
  <c r="AW32" i="1"/>
  <c r="BG32" i="1"/>
  <c r="AX32" i="1"/>
  <c r="BH32" i="1"/>
  <c r="BA32" i="1"/>
  <c r="BJ32" i="1"/>
  <c r="AZ32" i="1"/>
  <c r="BI32" i="1"/>
  <c r="AU24" i="1"/>
  <c r="BD24" i="1"/>
  <c r="AV24" i="1"/>
  <c r="BF24" i="1"/>
  <c r="AW24" i="1"/>
  <c r="BG24" i="1"/>
  <c r="AX24" i="1"/>
  <c r="BH24" i="1"/>
  <c r="AU7" i="1"/>
  <c r="BG7" i="1"/>
  <c r="AZ27" i="1"/>
  <c r="BF26" i="1"/>
  <c r="BC24" i="1"/>
  <c r="AW22" i="1"/>
  <c r="BG18" i="1"/>
  <c r="BB16" i="1"/>
  <c r="AW14" i="1"/>
  <c r="AT45" i="1"/>
  <c r="AZ41" i="1"/>
  <c r="AZ51" i="1"/>
  <c r="BI51" i="1"/>
  <c r="BA51" i="1"/>
  <c r="BJ51" i="1"/>
  <c r="BB51" i="1"/>
  <c r="AT51" i="1"/>
  <c r="BC51" i="1"/>
  <c r="AU51" i="1"/>
  <c r="BD51" i="1"/>
  <c r="AV51" i="1"/>
  <c r="BF51" i="1"/>
  <c r="AX51" i="1"/>
  <c r="BH51" i="1"/>
  <c r="AW51" i="1"/>
  <c r="BG51" i="1"/>
  <c r="AW62" i="1"/>
  <c r="BG62" i="1"/>
  <c r="AX62" i="1"/>
  <c r="BH62" i="1"/>
  <c r="AZ62" i="1"/>
  <c r="BI62" i="1"/>
  <c r="BA62" i="1"/>
  <c r="BJ62" i="1"/>
  <c r="BB62" i="1"/>
  <c r="AV62" i="1"/>
  <c r="BC62" i="1"/>
  <c r="BD62" i="1"/>
  <c r="BF62" i="1"/>
  <c r="AU62" i="1"/>
  <c r="AT62" i="1"/>
  <c r="AW54" i="1"/>
  <c r="BG54" i="1"/>
  <c r="AX54" i="1"/>
  <c r="BH54" i="1"/>
  <c r="AZ54" i="1"/>
  <c r="BI54" i="1"/>
  <c r="BA54" i="1"/>
  <c r="BJ54" i="1"/>
  <c r="BB54" i="1"/>
  <c r="AT54" i="1"/>
  <c r="BC54" i="1"/>
  <c r="AV54" i="1"/>
  <c r="BF54" i="1"/>
  <c r="AU54" i="1"/>
  <c r="BD54" i="1"/>
  <c r="AZ39" i="1"/>
  <c r="BI39" i="1"/>
  <c r="BA39" i="1"/>
  <c r="BJ39" i="1"/>
  <c r="BB39" i="1"/>
  <c r="AT39" i="1"/>
  <c r="BC39" i="1"/>
  <c r="AV39" i="1"/>
  <c r="BF39" i="1"/>
  <c r="AX39" i="1"/>
  <c r="BD39" i="1"/>
  <c r="BG39" i="1"/>
  <c r="BH39" i="1"/>
  <c r="AW39" i="1"/>
  <c r="BB23" i="1"/>
  <c r="AT23" i="1"/>
  <c r="BC23" i="1"/>
  <c r="AU23" i="1"/>
  <c r="BD23" i="1"/>
  <c r="AV23" i="1"/>
  <c r="BF23" i="1"/>
  <c r="AX23" i="1"/>
  <c r="BA23" i="1"/>
  <c r="AV7" i="1"/>
  <c r="BH7" i="1"/>
  <c r="AX27" i="1"/>
  <c r="BD26" i="1"/>
  <c r="BB24" i="1"/>
  <c r="AW23" i="1"/>
  <c r="AW18" i="1"/>
  <c r="BI40" i="1"/>
  <c r="AZ59" i="1"/>
  <c r="BI59" i="1"/>
  <c r="BA59" i="1"/>
  <c r="BJ59" i="1"/>
  <c r="BB59" i="1"/>
  <c r="AT59" i="1"/>
  <c r="BC59" i="1"/>
  <c r="AU59" i="1"/>
  <c r="BD59" i="1"/>
  <c r="AV59" i="1"/>
  <c r="BF59" i="1"/>
  <c r="AW59" i="1"/>
  <c r="AX59" i="1"/>
  <c r="BG59" i="1"/>
  <c r="BH59" i="1"/>
  <c r="AW13" i="1"/>
  <c r="BG13" i="1"/>
  <c r="AX13" i="1"/>
  <c r="BH13" i="1"/>
  <c r="AZ13" i="1"/>
  <c r="BI13" i="1"/>
  <c r="BA13" i="1"/>
  <c r="BJ13" i="1"/>
  <c r="BB13" i="1"/>
  <c r="AT13" i="1"/>
  <c r="BC13" i="1"/>
  <c r="AV13" i="1"/>
  <c r="BF13" i="1"/>
  <c r="AZ10" i="1"/>
  <c r="BI10" i="1"/>
  <c r="BA10" i="1"/>
  <c r="BJ10" i="1"/>
  <c r="BB10" i="1"/>
  <c r="AT10" i="1"/>
  <c r="BC10" i="1"/>
  <c r="AU10" i="1"/>
  <c r="BD10" i="1"/>
  <c r="AV10" i="1"/>
  <c r="BF10" i="1"/>
  <c r="AX10" i="1"/>
  <c r="BH10" i="1"/>
  <c r="AU61" i="1"/>
  <c r="BD61" i="1"/>
  <c r="AV61" i="1"/>
  <c r="BF61" i="1"/>
  <c r="AW61" i="1"/>
  <c r="BG61" i="1"/>
  <c r="AX61" i="1"/>
  <c r="BH61" i="1"/>
  <c r="AZ61" i="1"/>
  <c r="BI61" i="1"/>
  <c r="BA61" i="1"/>
  <c r="BJ61" i="1"/>
  <c r="BB61" i="1"/>
  <c r="BC61" i="1"/>
  <c r="AT61" i="1"/>
  <c r="AU53" i="1"/>
  <c r="BD53" i="1"/>
  <c r="AV53" i="1"/>
  <c r="BF53" i="1"/>
  <c r="AW53" i="1"/>
  <c r="BG53" i="1"/>
  <c r="AX53" i="1"/>
  <c r="BH53" i="1"/>
  <c r="AZ53" i="1"/>
  <c r="BI53" i="1"/>
  <c r="BA53" i="1"/>
  <c r="BJ53" i="1"/>
  <c r="AT53" i="1"/>
  <c r="BC53" i="1"/>
  <c r="BB53" i="1"/>
  <c r="AU45" i="1"/>
  <c r="BD45" i="1"/>
  <c r="AV45" i="1"/>
  <c r="BF45" i="1"/>
  <c r="AW45" i="1"/>
  <c r="BG45" i="1"/>
  <c r="AZ45" i="1"/>
  <c r="BA45" i="1"/>
  <c r="BB45" i="1"/>
  <c r="BC45" i="1"/>
  <c r="BH45" i="1"/>
  <c r="BI45" i="1"/>
  <c r="AX45" i="1"/>
  <c r="AU30" i="1"/>
  <c r="BD30" i="1"/>
  <c r="AV30" i="1"/>
  <c r="BF30" i="1"/>
  <c r="AW30" i="1"/>
  <c r="BG30" i="1"/>
  <c r="AX30" i="1"/>
  <c r="BH30" i="1"/>
  <c r="BB30" i="1"/>
  <c r="BC30" i="1"/>
  <c r="BI30" i="1"/>
  <c r="BJ30" i="1"/>
  <c r="AT30" i="1"/>
  <c r="BA30" i="1"/>
  <c r="AZ30" i="1"/>
  <c r="AZ22" i="1"/>
  <c r="BI22" i="1"/>
  <c r="BA22" i="1"/>
  <c r="BJ22" i="1"/>
  <c r="BB22" i="1"/>
  <c r="AT22" i="1"/>
  <c r="BC22" i="1"/>
  <c r="AV22" i="1"/>
  <c r="BF22" i="1"/>
  <c r="AX22" i="1"/>
  <c r="BH22" i="1"/>
  <c r="AW7" i="1"/>
  <c r="BJ27" i="1"/>
  <c r="AW27" i="1"/>
  <c r="BB26" i="1"/>
  <c r="BA24" i="1"/>
  <c r="Z41" i="18" l="1"/>
  <c r="E32" i="19"/>
  <c r="Z43" i="18" l="1"/>
  <c r="G36" i="1" a="1"/>
  <c r="G36" i="1" s="1"/>
  <c r="G37" i="1" a="1"/>
  <c r="G37" i="1" s="1"/>
  <c r="G38" i="1" a="1"/>
  <c r="G38" i="1" s="1"/>
  <c r="G39" i="1" a="1"/>
  <c r="G39" i="1" s="1"/>
  <c r="G40" i="1" a="1"/>
  <c r="G40" i="1" s="1"/>
  <c r="G41" i="1" a="1"/>
  <c r="G41" i="1" s="1"/>
  <c r="G42" i="1" a="1"/>
  <c r="G42" i="1" s="1"/>
  <c r="G43" i="1" a="1"/>
  <c r="G43" i="1" s="1"/>
  <c r="G44" i="1" a="1"/>
  <c r="G44" i="1" s="1"/>
  <c r="G45" i="1" a="1"/>
  <c r="G45" i="1" s="1"/>
  <c r="G8" i="1" a="1"/>
  <c r="G8" i="1" s="1"/>
  <c r="G9" i="1" a="1"/>
  <c r="G9" i="1" s="1"/>
  <c r="G10" i="1" a="1"/>
  <c r="G10" i="1" s="1"/>
  <c r="G11" i="1" a="1"/>
  <c r="G11" i="1" s="1"/>
  <c r="G12" i="1" a="1"/>
  <c r="G12" i="1" s="1"/>
  <c r="G13" i="1" a="1"/>
  <c r="G13" i="1" s="1"/>
  <c r="G14" i="1" a="1"/>
  <c r="G14" i="1" s="1"/>
  <c r="G15" i="1" a="1"/>
  <c r="G15" i="1" s="1"/>
  <c r="G16" i="1" a="1"/>
  <c r="G16" i="1" s="1"/>
  <c r="G17" i="1" a="1"/>
  <c r="G17" i="1" s="1"/>
  <c r="G18" i="1" a="1"/>
  <c r="G18" i="1" s="1"/>
  <c r="G19" i="1" a="1"/>
  <c r="G19" i="1" s="1"/>
  <c r="G20" i="1" a="1"/>
  <c r="G20" i="1" s="1"/>
  <c r="G21" i="1" a="1"/>
  <c r="G21" i="1" s="1"/>
  <c r="G22" i="1" a="1"/>
  <c r="G22" i="1" s="1"/>
  <c r="G23" i="1" a="1"/>
  <c r="G23" i="1" s="1"/>
  <c r="G24" i="1" a="1"/>
  <c r="G24" i="1" s="1"/>
  <c r="G25" i="1" a="1"/>
  <c r="G25" i="1" s="1"/>
  <c r="G26" i="1" a="1"/>
  <c r="G26" i="1" s="1"/>
  <c r="G27" i="1" a="1"/>
  <c r="G27" i="1" s="1"/>
  <c r="G28" i="1" a="1"/>
  <c r="G28" i="1" s="1"/>
  <c r="G29" i="1" a="1"/>
  <c r="G29" i="1" s="1"/>
  <c r="G30" i="1" a="1"/>
  <c r="G30" i="1" s="1"/>
  <c r="G31" i="1" a="1"/>
  <c r="G31" i="1" s="1"/>
  <c r="G32" i="1" a="1"/>
  <c r="G32" i="1" s="1"/>
  <c r="G33" i="1" a="1"/>
  <c r="G33" i="1" s="1"/>
  <c r="G34" i="1" a="1"/>
  <c r="G34" i="1" s="1"/>
  <c r="G35" i="1" a="1"/>
  <c r="G35" i="1" s="1"/>
  <c r="AQ28" i="1" l="1"/>
  <c r="AN28" i="1"/>
  <c r="AK28" i="1"/>
  <c r="AL28" i="1"/>
  <c r="AI28" i="1"/>
  <c r="AO28" i="1"/>
  <c r="AP28" i="1"/>
  <c r="AR28" i="1"/>
  <c r="AC28" i="1"/>
  <c r="AH28" i="1"/>
  <c r="AJ28" i="1"/>
  <c r="AB28" i="1"/>
  <c r="AD28" i="1"/>
  <c r="AF28" i="1"/>
  <c r="AE28" i="1"/>
  <c r="AD12" i="1"/>
  <c r="AJ12" i="1"/>
  <c r="AH12" i="1"/>
  <c r="AQ12" i="1"/>
  <c r="AN12" i="1"/>
  <c r="AE12" i="1"/>
  <c r="AI12" i="1"/>
  <c r="AO12" i="1"/>
  <c r="AR12" i="1"/>
  <c r="AB12" i="1"/>
  <c r="AF12" i="1"/>
  <c r="AK12" i="1"/>
  <c r="AP12" i="1"/>
  <c r="AC12" i="1"/>
  <c r="AL12" i="1"/>
  <c r="AD17" i="1"/>
  <c r="AI17" i="1"/>
  <c r="AB17" i="1"/>
  <c r="AN17" i="1"/>
  <c r="AR17" i="1"/>
  <c r="AE17" i="1"/>
  <c r="AJ17" i="1"/>
  <c r="AQ17" i="1"/>
  <c r="AO17" i="1"/>
  <c r="AC17" i="1"/>
  <c r="AK17" i="1"/>
  <c r="AF17" i="1"/>
  <c r="AL17" i="1"/>
  <c r="AP17" i="1"/>
  <c r="AH17" i="1"/>
  <c r="AD38" i="1"/>
  <c r="AJ38" i="1"/>
  <c r="AH38" i="1"/>
  <c r="AC38" i="1"/>
  <c r="AN38" i="1"/>
  <c r="AK38" i="1"/>
  <c r="AE38" i="1"/>
  <c r="AL38" i="1"/>
  <c r="AO38" i="1"/>
  <c r="AR38" i="1"/>
  <c r="AF38" i="1"/>
  <c r="AB38" i="1"/>
  <c r="AP38" i="1"/>
  <c r="AI38" i="1"/>
  <c r="AQ38" i="1"/>
  <c r="AI25" i="1"/>
  <c r="AD25" i="1"/>
  <c r="AL25" i="1"/>
  <c r="AH25" i="1"/>
  <c r="AQ25" i="1"/>
  <c r="AN25" i="1"/>
  <c r="AR25" i="1"/>
  <c r="AE25" i="1"/>
  <c r="AC25" i="1"/>
  <c r="AB25" i="1"/>
  <c r="AO25" i="1"/>
  <c r="AF25" i="1"/>
  <c r="AJ25" i="1"/>
  <c r="AP25" i="1"/>
  <c r="AK25" i="1"/>
  <c r="AQ31" i="1"/>
  <c r="AD31" i="1"/>
  <c r="AK31" i="1"/>
  <c r="AP31" i="1"/>
  <c r="AH31" i="1"/>
  <c r="AN31" i="1"/>
  <c r="AL31" i="1"/>
  <c r="AE31" i="1"/>
  <c r="AR31" i="1"/>
  <c r="AO31" i="1"/>
  <c r="AB31" i="1"/>
  <c r="AF31" i="1"/>
  <c r="AC31" i="1"/>
  <c r="AJ31" i="1"/>
  <c r="AI31" i="1"/>
  <c r="AI11" i="1"/>
  <c r="AN11" i="1"/>
  <c r="AL11" i="1"/>
  <c r="AR11" i="1"/>
  <c r="AE11" i="1"/>
  <c r="AD11" i="1"/>
  <c r="AJ11" i="1"/>
  <c r="AO11" i="1"/>
  <c r="AB11" i="1"/>
  <c r="AH11" i="1"/>
  <c r="AK11" i="1"/>
  <c r="AQ11" i="1"/>
  <c r="AP11" i="1"/>
  <c r="AC11" i="1"/>
  <c r="AF11" i="1"/>
  <c r="AC9" i="1"/>
  <c r="AI9" i="1"/>
  <c r="AH9" i="1"/>
  <c r="AN9" i="1"/>
  <c r="AR9" i="1"/>
  <c r="AD9" i="1"/>
  <c r="AK9" i="1"/>
  <c r="AE9" i="1"/>
  <c r="AJ9" i="1"/>
  <c r="AO9" i="1"/>
  <c r="AB9" i="1"/>
  <c r="AF9" i="1"/>
  <c r="AL9" i="1"/>
  <c r="AP9" i="1"/>
  <c r="AQ9" i="1"/>
  <c r="AR36" i="1"/>
  <c r="AE36" i="1"/>
  <c r="AJ36" i="1"/>
  <c r="AO36" i="1"/>
  <c r="AD36" i="1"/>
  <c r="AI36" i="1"/>
  <c r="AB36" i="1"/>
  <c r="AH36" i="1"/>
  <c r="AK36" i="1"/>
  <c r="AQ36" i="1"/>
  <c r="AC36" i="1"/>
  <c r="AF36" i="1"/>
  <c r="AP36" i="1"/>
  <c r="AN36" i="1"/>
  <c r="AL36" i="1"/>
  <c r="AO33" i="1"/>
  <c r="AB33" i="1"/>
  <c r="AF33" i="1"/>
  <c r="AK33" i="1"/>
  <c r="AP33" i="1"/>
  <c r="AI33" i="1"/>
  <c r="AE33" i="1"/>
  <c r="AC33" i="1"/>
  <c r="AH33" i="1"/>
  <c r="AN33" i="1"/>
  <c r="AR33" i="1"/>
  <c r="AL33" i="1"/>
  <c r="AQ33" i="1"/>
  <c r="AD33" i="1"/>
  <c r="AJ33" i="1"/>
  <c r="AB21" i="1"/>
  <c r="AQ21" i="1"/>
  <c r="AR21" i="1"/>
  <c r="AD21" i="1"/>
  <c r="AJ21" i="1"/>
  <c r="AN21" i="1"/>
  <c r="AC21" i="1"/>
  <c r="AI21" i="1"/>
  <c r="AK21" i="1"/>
  <c r="AE21" i="1"/>
  <c r="AL21" i="1"/>
  <c r="AH21" i="1"/>
  <c r="AO21" i="1"/>
  <c r="AP21" i="1"/>
  <c r="AF21" i="1"/>
  <c r="Z45" i="18"/>
  <c r="AI32" i="1"/>
  <c r="AR32" i="1"/>
  <c r="AJ32" i="1"/>
  <c r="AN32" i="1"/>
  <c r="AL32" i="1"/>
  <c r="AP32" i="1"/>
  <c r="AH32" i="1"/>
  <c r="AO32" i="1"/>
  <c r="AK32" i="1"/>
  <c r="AQ32" i="1"/>
  <c r="AJ29" i="1"/>
  <c r="AL29" i="1"/>
  <c r="AO29" i="1"/>
  <c r="AP29" i="1"/>
  <c r="AK29" i="1"/>
  <c r="AI29" i="1"/>
  <c r="AH29" i="1"/>
  <c r="AQ29" i="1"/>
  <c r="AR29" i="1"/>
  <c r="AN29" i="1"/>
  <c r="BA21" i="1"/>
  <c r="BF21" i="1"/>
  <c r="BH21" i="1"/>
  <c r="BJ21" i="1"/>
  <c r="AZ21" i="1"/>
  <c r="BC21" i="1"/>
  <c r="BG21" i="1"/>
  <c r="BI21" i="1"/>
  <c r="BD21" i="1"/>
  <c r="BB21" i="1"/>
  <c r="AK13" i="1"/>
  <c r="AO13" i="1"/>
  <c r="AQ13" i="1"/>
  <c r="AH13" i="1"/>
  <c r="AL13" i="1"/>
  <c r="AI13" i="1"/>
  <c r="AN13" i="1"/>
  <c r="AP13" i="1"/>
  <c r="AR13" i="1"/>
  <c r="AJ13" i="1"/>
  <c r="AQ43" i="1"/>
  <c r="AD43" i="1"/>
  <c r="AN43" i="1"/>
  <c r="AF43" i="1"/>
  <c r="AP43" i="1"/>
  <c r="AR43" i="1"/>
  <c r="AE43" i="1"/>
  <c r="AB43" i="1"/>
  <c r="AO43" i="1"/>
  <c r="AC43" i="1"/>
  <c r="BC28" i="1"/>
  <c r="BF28" i="1"/>
  <c r="BA28" i="1"/>
  <c r="BJ28" i="1"/>
  <c r="BG28" i="1"/>
  <c r="BH28" i="1"/>
  <c r="AZ28" i="1"/>
  <c r="BB28" i="1"/>
  <c r="BI28" i="1"/>
  <c r="BD28" i="1"/>
  <c r="AH20" i="1"/>
  <c r="AK20" i="1"/>
  <c r="AN20" i="1"/>
  <c r="AQ20" i="1"/>
  <c r="AJ20" i="1"/>
  <c r="AO20" i="1"/>
  <c r="AR20" i="1"/>
  <c r="AI20" i="1"/>
  <c r="AL20" i="1"/>
  <c r="AP20" i="1"/>
  <c r="BD12" i="1"/>
  <c r="BG12" i="1"/>
  <c r="BI12" i="1"/>
  <c r="BB12" i="1"/>
  <c r="BA12" i="1"/>
  <c r="BF12" i="1"/>
  <c r="BH12" i="1"/>
  <c r="BJ12" i="1"/>
  <c r="AZ12" i="1"/>
  <c r="BC12" i="1"/>
  <c r="AE42" i="1"/>
  <c r="AO42" i="1"/>
  <c r="AQ42" i="1"/>
  <c r="AC42" i="1"/>
  <c r="AD42" i="1"/>
  <c r="AF42" i="1"/>
  <c r="AN42" i="1"/>
  <c r="AP42" i="1"/>
  <c r="AR42" i="1"/>
  <c r="AB42" i="1"/>
  <c r="AP35" i="1"/>
  <c r="AR35" i="1"/>
  <c r="AJ35" i="1"/>
  <c r="AL35" i="1"/>
  <c r="AN35" i="1"/>
  <c r="AH35" i="1"/>
  <c r="AQ35" i="1"/>
  <c r="AK35" i="1"/>
  <c r="AO35" i="1"/>
  <c r="AI35" i="1"/>
  <c r="AQ27" i="1"/>
  <c r="AJ27" i="1"/>
  <c r="AL27" i="1"/>
  <c r="AI27" i="1"/>
  <c r="AP27" i="1"/>
  <c r="AR27" i="1"/>
  <c r="AK27" i="1"/>
  <c r="AO27" i="1"/>
  <c r="AH27" i="1"/>
  <c r="AN27" i="1"/>
  <c r="AR19" i="1"/>
  <c r="AP19" i="1"/>
  <c r="AJ19" i="1"/>
  <c r="AL19" i="1"/>
  <c r="AO19" i="1"/>
  <c r="AH19" i="1"/>
  <c r="AK19" i="1"/>
  <c r="AN19" i="1"/>
  <c r="AQ19" i="1"/>
  <c r="AI19" i="1"/>
  <c r="BB11" i="1"/>
  <c r="AZ11" i="1"/>
  <c r="BI11" i="1"/>
  <c r="BA11" i="1"/>
  <c r="BD11" i="1"/>
  <c r="BG11" i="1"/>
  <c r="BJ11" i="1"/>
  <c r="BC11" i="1"/>
  <c r="BF11" i="1"/>
  <c r="BH11" i="1"/>
  <c r="AR41" i="1"/>
  <c r="AL41" i="1"/>
  <c r="AO41" i="1"/>
  <c r="AI41" i="1"/>
  <c r="AH41" i="1"/>
  <c r="AJ41" i="1"/>
  <c r="AK41" i="1"/>
  <c r="AQ41" i="1"/>
  <c r="AP41" i="1"/>
  <c r="AN41" i="1"/>
  <c r="AO26" i="1"/>
  <c r="AH26" i="1"/>
  <c r="AR26" i="1"/>
  <c r="AQ26" i="1"/>
  <c r="AI26" i="1"/>
  <c r="AP26" i="1"/>
  <c r="AJ26" i="1"/>
  <c r="AL26" i="1"/>
  <c r="AK26" i="1"/>
  <c r="AN26" i="1"/>
  <c r="AK18" i="1"/>
  <c r="AO18" i="1"/>
  <c r="AI18" i="1"/>
  <c r="AP18" i="1"/>
  <c r="AR18" i="1"/>
  <c r="AJ18" i="1"/>
  <c r="AL18" i="1"/>
  <c r="AH18" i="1"/>
  <c r="AQ18" i="1"/>
  <c r="AN18" i="1"/>
  <c r="AN10" i="1"/>
  <c r="AJ10" i="1"/>
  <c r="AL10" i="1"/>
  <c r="AH10" i="1"/>
  <c r="AQ10" i="1"/>
  <c r="AK10" i="1"/>
  <c r="AO10" i="1"/>
  <c r="AI10" i="1"/>
  <c r="AP10" i="1"/>
  <c r="AR10" i="1"/>
  <c r="AI40" i="1"/>
  <c r="AR40" i="1"/>
  <c r="AP40" i="1"/>
  <c r="AN40" i="1"/>
  <c r="AJ40" i="1"/>
  <c r="AL40" i="1"/>
  <c r="AQ40" i="1"/>
  <c r="AK40" i="1"/>
  <c r="AH40" i="1"/>
  <c r="AO40" i="1"/>
  <c r="BB33" i="1"/>
  <c r="BA33" i="1"/>
  <c r="BF33" i="1"/>
  <c r="BH33" i="1"/>
  <c r="BJ33" i="1"/>
  <c r="AZ33" i="1"/>
  <c r="BC33" i="1"/>
  <c r="BD33" i="1"/>
  <c r="BG33" i="1"/>
  <c r="BI33" i="1"/>
  <c r="BB25" i="1"/>
  <c r="BH25" i="1"/>
  <c r="BJ25" i="1"/>
  <c r="AZ25" i="1"/>
  <c r="BG25" i="1"/>
  <c r="BI25" i="1"/>
  <c r="BD25" i="1"/>
  <c r="BA25" i="1"/>
  <c r="BF25" i="1"/>
  <c r="BC25" i="1"/>
  <c r="BD17" i="1"/>
  <c r="BH17" i="1"/>
  <c r="BJ17" i="1"/>
  <c r="BF17" i="1"/>
  <c r="AZ17" i="1"/>
  <c r="BB17" i="1"/>
  <c r="BG17" i="1"/>
  <c r="BI17" i="1"/>
  <c r="BC17" i="1"/>
  <c r="BA17" i="1"/>
  <c r="BA9" i="1"/>
  <c r="BH9" i="1"/>
  <c r="BJ9" i="1"/>
  <c r="BF9" i="1"/>
  <c r="AZ9" i="1"/>
  <c r="BB9" i="1"/>
  <c r="BG9" i="1"/>
  <c r="BI9" i="1"/>
  <c r="BD9" i="1"/>
  <c r="BC9" i="1"/>
  <c r="AL39" i="1"/>
  <c r="AQ39" i="1"/>
  <c r="AI39" i="1"/>
  <c r="AK39" i="1"/>
  <c r="AP39" i="1"/>
  <c r="AR39" i="1"/>
  <c r="AN39" i="1"/>
  <c r="AJ39" i="1"/>
  <c r="AO39" i="1"/>
  <c r="AH39" i="1"/>
  <c r="AI34" i="1"/>
  <c r="AN34" i="1"/>
  <c r="AP34" i="1"/>
  <c r="AR34" i="1"/>
  <c r="AJ34" i="1"/>
  <c r="AH34" i="1"/>
  <c r="AO34" i="1"/>
  <c r="AQ34" i="1"/>
  <c r="AK34" i="1"/>
  <c r="AL34" i="1"/>
  <c r="AP24" i="1"/>
  <c r="AR24" i="1"/>
  <c r="AK24" i="1"/>
  <c r="AQ24" i="1"/>
  <c r="AJ24" i="1"/>
  <c r="AO24" i="1"/>
  <c r="AH24" i="1"/>
  <c r="AL24" i="1"/>
  <c r="AI24" i="1"/>
  <c r="AN24" i="1"/>
  <c r="AK16" i="1"/>
  <c r="AN16" i="1"/>
  <c r="AP16" i="1"/>
  <c r="AH16" i="1"/>
  <c r="AL16" i="1"/>
  <c r="AO16" i="1"/>
  <c r="AQ16" i="1"/>
  <c r="AR16" i="1"/>
  <c r="AJ16" i="1"/>
  <c r="AI16" i="1"/>
  <c r="AO8" i="1"/>
  <c r="AK8" i="1"/>
  <c r="AR8" i="1"/>
  <c r="AL8" i="1"/>
  <c r="AP8" i="1"/>
  <c r="AH8" i="1"/>
  <c r="AN8" i="1"/>
  <c r="AJ8" i="1"/>
  <c r="AQ8" i="1"/>
  <c r="AI8" i="1"/>
  <c r="BD38" i="1"/>
  <c r="AZ38" i="1"/>
  <c r="BC38" i="1"/>
  <c r="BG38" i="1"/>
  <c r="BI38" i="1"/>
  <c r="BF38" i="1"/>
  <c r="BB38" i="1"/>
  <c r="BA38" i="1"/>
  <c r="BH38" i="1"/>
  <c r="BJ38" i="1"/>
  <c r="BB31" i="1"/>
  <c r="BD31" i="1"/>
  <c r="AZ31" i="1"/>
  <c r="BG31" i="1"/>
  <c r="BI31" i="1"/>
  <c r="BF31" i="1"/>
  <c r="BC31" i="1"/>
  <c r="BA31" i="1"/>
  <c r="BH31" i="1"/>
  <c r="BJ31" i="1"/>
  <c r="AN23" i="1"/>
  <c r="AP23" i="1"/>
  <c r="AK23" i="1"/>
  <c r="AO23" i="1"/>
  <c r="AI23" i="1"/>
  <c r="AJ23" i="1"/>
  <c r="AR23" i="1"/>
  <c r="AH23" i="1"/>
  <c r="AQ23" i="1"/>
  <c r="AL23" i="1"/>
  <c r="AP15" i="1"/>
  <c r="AH15" i="1"/>
  <c r="AK15" i="1"/>
  <c r="AN15" i="1"/>
  <c r="AQ15" i="1"/>
  <c r="AI15" i="1"/>
  <c r="AR15" i="1"/>
  <c r="AJ15" i="1"/>
  <c r="AL15" i="1"/>
  <c r="AO15" i="1"/>
  <c r="AF45" i="1"/>
  <c r="AL45" i="1"/>
  <c r="AJ45" i="1"/>
  <c r="AE45" i="1"/>
  <c r="AC45" i="1"/>
  <c r="AB45" i="1"/>
  <c r="AD45" i="1"/>
  <c r="AI45" i="1"/>
  <c r="AK45" i="1"/>
  <c r="AH45" i="1"/>
  <c r="AK37" i="1"/>
  <c r="AN37" i="1"/>
  <c r="AP37" i="1"/>
  <c r="AI37" i="1"/>
  <c r="AH37" i="1"/>
  <c r="AR37" i="1"/>
  <c r="AQ37" i="1"/>
  <c r="AL37" i="1"/>
  <c r="AO37" i="1"/>
  <c r="AJ37" i="1"/>
  <c r="AQ30" i="1"/>
  <c r="AI30" i="1"/>
  <c r="AR30" i="1"/>
  <c r="AK30" i="1"/>
  <c r="AN30" i="1"/>
  <c r="AO30" i="1"/>
  <c r="AJ30" i="1"/>
  <c r="AH30" i="1"/>
  <c r="AP30" i="1"/>
  <c r="AL30" i="1"/>
  <c r="AK22" i="1"/>
  <c r="AI22" i="1"/>
  <c r="AP22" i="1"/>
  <c r="AR22" i="1"/>
  <c r="AN22" i="1"/>
  <c r="AL22" i="1"/>
  <c r="AJ22" i="1"/>
  <c r="AO22" i="1"/>
  <c r="AH22" i="1"/>
  <c r="AQ22" i="1"/>
  <c r="AI14" i="1"/>
  <c r="AP14" i="1"/>
  <c r="AR14" i="1"/>
  <c r="AJ14" i="1"/>
  <c r="AL14" i="1"/>
  <c r="AH14" i="1"/>
  <c r="AQ14" i="1"/>
  <c r="AN14" i="1"/>
  <c r="AK14" i="1"/>
  <c r="AO14" i="1"/>
  <c r="AC44" i="1"/>
  <c r="AP44" i="1"/>
  <c r="AF44" i="1"/>
  <c r="AB44" i="1"/>
  <c r="AD44" i="1"/>
  <c r="AQ44" i="1"/>
  <c r="AR44" i="1"/>
  <c r="AE44" i="1"/>
  <c r="AN44" i="1"/>
  <c r="AO44" i="1"/>
  <c r="BA36" i="1"/>
  <c r="BD36" i="1"/>
  <c r="BG36" i="1"/>
  <c r="BJ36" i="1"/>
  <c r="BB36" i="1"/>
  <c r="BI36" i="1"/>
  <c r="AZ36" i="1"/>
  <c r="BF36" i="1"/>
  <c r="BC36" i="1"/>
  <c r="BH36" i="1"/>
  <c r="Z47" i="18" l="1"/>
  <c r="E9" i="29"/>
  <c r="E9" i="28"/>
  <c r="E8" i="29"/>
  <c r="E8" i="28"/>
  <c r="C28" i="29"/>
  <c r="C28" i="28"/>
  <c r="C28" i="22"/>
  <c r="E8" i="22"/>
  <c r="E9" i="22"/>
  <c r="Z49" i="18" l="1"/>
  <c r="Q61" i="30"/>
  <c r="A62" i="30" s="1"/>
  <c r="Q58" i="30"/>
  <c r="J58" i="30" s="1"/>
  <c r="Q55" i="30"/>
  <c r="B56" i="30" s="1"/>
  <c r="Q52" i="30"/>
  <c r="B53" i="30" s="1"/>
  <c r="Q49" i="30"/>
  <c r="Q46" i="30"/>
  <c r="A47" i="30" s="1"/>
  <c r="Q43" i="30"/>
  <c r="E43" i="30" s="1"/>
  <c r="Q40" i="30"/>
  <c r="M39" i="30" s="1"/>
  <c r="Q37" i="30"/>
  <c r="H37" i="30" s="1"/>
  <c r="Q34" i="30"/>
  <c r="A33" i="30" s="1"/>
  <c r="Q31" i="30"/>
  <c r="J31" i="30" s="1"/>
  <c r="Q28" i="30"/>
  <c r="J28" i="30" s="1"/>
  <c r="Q25" i="30"/>
  <c r="K25" i="30" s="1"/>
  <c r="Q22" i="30"/>
  <c r="Q19" i="30"/>
  <c r="B20" i="30" s="1"/>
  <c r="Q16" i="30"/>
  <c r="F16" i="30" s="1"/>
  <c r="Q13" i="30"/>
  <c r="M12" i="30" s="1"/>
  <c r="Q10" i="30"/>
  <c r="D10" i="30" s="1"/>
  <c r="Q7" i="30"/>
  <c r="I7" i="30" s="1"/>
  <c r="K28" i="30" l="1"/>
  <c r="A52" i="30"/>
  <c r="Z51" i="18"/>
  <c r="I28" i="30"/>
  <c r="F46" i="30"/>
  <c r="L52" i="30"/>
  <c r="E60" i="30"/>
  <c r="M60" i="30"/>
  <c r="L19" i="30"/>
  <c r="A25" i="30"/>
  <c r="A58" i="30"/>
  <c r="H61" i="30"/>
  <c r="K13" i="30"/>
  <c r="J25" i="30"/>
  <c r="J55" i="30"/>
  <c r="I61" i="30"/>
  <c r="K55" i="30"/>
  <c r="L61" i="30"/>
  <c r="M24" i="30"/>
  <c r="E18" i="30"/>
  <c r="L46" i="30"/>
  <c r="M18" i="30"/>
  <c r="H40" i="30"/>
  <c r="K19" i="30"/>
  <c r="M45" i="30"/>
  <c r="B12" i="30"/>
  <c r="M27" i="30"/>
  <c r="L10" i="30"/>
  <c r="J7" i="30"/>
  <c r="G43" i="30"/>
  <c r="L25" i="30"/>
  <c r="K40" i="30"/>
  <c r="A6" i="30"/>
  <c r="E19" i="30"/>
  <c r="A24" i="30"/>
  <c r="D25" i="30"/>
  <c r="B26" i="30"/>
  <c r="B42" i="30"/>
  <c r="A54" i="30"/>
  <c r="H7" i="30"/>
  <c r="F19" i="30"/>
  <c r="E24" i="30"/>
  <c r="H25" i="30"/>
  <c r="B27" i="30"/>
  <c r="G40" i="30"/>
  <c r="E42" i="30"/>
  <c r="B54" i="30"/>
  <c r="B30" i="30"/>
  <c r="H31" i="30"/>
  <c r="M36" i="30"/>
  <c r="F43" i="30"/>
  <c r="A31" i="30"/>
  <c r="K31" i="30"/>
  <c r="F28" i="30"/>
  <c r="M30" i="30"/>
  <c r="I31" i="30"/>
  <c r="D37" i="30"/>
  <c r="M51" i="30"/>
  <c r="M54" i="30"/>
  <c r="L37" i="30"/>
  <c r="F31" i="30"/>
  <c r="E36" i="30"/>
  <c r="F55" i="30"/>
  <c r="E9" i="30"/>
  <c r="B18" i="30"/>
  <c r="D19" i="30"/>
  <c r="I19" i="30"/>
  <c r="B45" i="30"/>
  <c r="E46" i="30"/>
  <c r="K46" i="30"/>
  <c r="K52" i="30"/>
  <c r="A57" i="30"/>
  <c r="E15" i="30"/>
  <c r="M57" i="30"/>
  <c r="A46" i="30"/>
  <c r="H46" i="30"/>
  <c r="B47" i="30"/>
  <c r="D52" i="30"/>
  <c r="G16" i="30"/>
  <c r="G13" i="30"/>
  <c r="A18" i="30"/>
  <c r="A19" i="30"/>
  <c r="H19" i="30"/>
  <c r="A20" i="30"/>
  <c r="A28" i="30"/>
  <c r="B29" i="30"/>
  <c r="B32" i="30"/>
  <c r="A45" i="30"/>
  <c r="D46" i="30"/>
  <c r="J46" i="30"/>
  <c r="A51" i="30"/>
  <c r="H52" i="30"/>
  <c r="M33" i="30"/>
  <c r="E34" i="30"/>
  <c r="A35" i="30"/>
  <c r="H43" i="30"/>
  <c r="A17" i="30"/>
  <c r="M6" i="30"/>
  <c r="M15" i="30"/>
  <c r="J16" i="30"/>
  <c r="B17" i="30"/>
  <c r="G25" i="30"/>
  <c r="H34" i="30"/>
  <c r="B35" i="30"/>
  <c r="I43" i="30"/>
  <c r="A44" i="30"/>
  <c r="E58" i="30"/>
  <c r="A59" i="30"/>
  <c r="H16" i="30"/>
  <c r="I16" i="30"/>
  <c r="A16" i="30"/>
  <c r="K16" i="30"/>
  <c r="I34" i="30"/>
  <c r="M42" i="30"/>
  <c r="J43" i="30"/>
  <c r="B44" i="30"/>
  <c r="G52" i="30"/>
  <c r="A55" i="30"/>
  <c r="H58" i="30"/>
  <c r="B59" i="30"/>
  <c r="A7" i="30"/>
  <c r="E7" i="30"/>
  <c r="A8" i="30"/>
  <c r="D16" i="30"/>
  <c r="L16" i="30"/>
  <c r="B24" i="30"/>
  <c r="I25" i="30"/>
  <c r="A26" i="30"/>
  <c r="H28" i="30"/>
  <c r="A29" i="30"/>
  <c r="A32" i="30"/>
  <c r="J34" i="30"/>
  <c r="B39" i="30"/>
  <c r="A43" i="30"/>
  <c r="K43" i="30"/>
  <c r="I58" i="30"/>
  <c r="D43" i="30"/>
  <c r="L43" i="30"/>
  <c r="B51" i="30"/>
  <c r="I52" i="30"/>
  <c r="A53" i="30"/>
  <c r="H55" i="30"/>
  <c r="A56" i="30"/>
  <c r="A34" i="30"/>
  <c r="A15" i="30"/>
  <c r="E16" i="30"/>
  <c r="B15" i="30"/>
  <c r="J19" i="30"/>
  <c r="A27" i="30"/>
  <c r="A30" i="30"/>
  <c r="A42" i="30"/>
  <c r="E45" i="30"/>
  <c r="I46" i="30"/>
  <c r="E51" i="30"/>
  <c r="J52" i="30"/>
  <c r="I55" i="30"/>
  <c r="D61" i="30"/>
  <c r="M21" i="30"/>
  <c r="F7" i="30"/>
  <c r="E10" i="30"/>
  <c r="E12" i="30"/>
  <c r="D13" i="30"/>
  <c r="L13" i="30"/>
  <c r="I22" i="30"/>
  <c r="A23" i="30"/>
  <c r="G28" i="30"/>
  <c r="G31" i="30"/>
  <c r="F34" i="30"/>
  <c r="E37" i="30"/>
  <c r="E39" i="30"/>
  <c r="D40" i="30"/>
  <c r="L40" i="30"/>
  <c r="I49" i="30"/>
  <c r="A50" i="30"/>
  <c r="G55" i="30"/>
  <c r="F58" i="30"/>
  <c r="E61" i="30"/>
  <c r="G7" i="30"/>
  <c r="F10" i="30"/>
  <c r="E13" i="30"/>
  <c r="A21" i="30"/>
  <c r="A22" i="30"/>
  <c r="J22" i="30"/>
  <c r="B23" i="30"/>
  <c r="G34" i="30"/>
  <c r="F37" i="30"/>
  <c r="E40" i="30"/>
  <c r="A48" i="30"/>
  <c r="A49" i="30"/>
  <c r="J49" i="30"/>
  <c r="B50" i="30"/>
  <c r="G58" i="30"/>
  <c r="F61" i="30"/>
  <c r="M48" i="30"/>
  <c r="H49" i="30"/>
  <c r="G10" i="30"/>
  <c r="F13" i="30"/>
  <c r="B21" i="30"/>
  <c r="K22" i="30"/>
  <c r="G37" i="30"/>
  <c r="F40" i="30"/>
  <c r="B48" i="30"/>
  <c r="K49" i="30"/>
  <c r="G61" i="30"/>
  <c r="D22" i="30"/>
  <c r="L22" i="30"/>
  <c r="E48" i="30"/>
  <c r="D49" i="30"/>
  <c r="L49" i="30"/>
  <c r="H22" i="30"/>
  <c r="M9" i="30"/>
  <c r="H10" i="30"/>
  <c r="E21" i="30"/>
  <c r="B8" i="30"/>
  <c r="H13" i="30"/>
  <c r="E49" i="30"/>
  <c r="I10" i="30"/>
  <c r="A11" i="30"/>
  <c r="B6" i="30"/>
  <c r="K7" i="30"/>
  <c r="A9" i="30"/>
  <c r="A10" i="30"/>
  <c r="J10" i="30"/>
  <c r="B11" i="30"/>
  <c r="I13" i="30"/>
  <c r="A14" i="30"/>
  <c r="G19" i="30"/>
  <c r="F22" i="30"/>
  <c r="E25" i="30"/>
  <c r="E27" i="30"/>
  <c r="D28" i="30"/>
  <c r="L28" i="30"/>
  <c r="E30" i="30"/>
  <c r="D31" i="30"/>
  <c r="L31" i="30"/>
  <c r="B33" i="30"/>
  <c r="K34" i="30"/>
  <c r="A36" i="30"/>
  <c r="A37" i="30"/>
  <c r="J37" i="30"/>
  <c r="B38" i="30"/>
  <c r="I40" i="30"/>
  <c r="A41" i="30"/>
  <c r="G46" i="30"/>
  <c r="F49" i="30"/>
  <c r="E52" i="30"/>
  <c r="E54" i="30"/>
  <c r="D55" i="30"/>
  <c r="L55" i="30"/>
  <c r="B57" i="30"/>
  <c r="K58" i="30"/>
  <c r="A60" i="30"/>
  <c r="A61" i="30"/>
  <c r="J61" i="30"/>
  <c r="B62" i="30"/>
  <c r="E22" i="30"/>
  <c r="I37" i="30"/>
  <c r="A38" i="30"/>
  <c r="E6" i="30"/>
  <c r="D7" i="30"/>
  <c r="L7" i="30"/>
  <c r="B9" i="30"/>
  <c r="K10" i="30"/>
  <c r="A12" i="30"/>
  <c r="A13" i="30"/>
  <c r="J13" i="30"/>
  <c r="B14" i="30"/>
  <c r="G22" i="30"/>
  <c r="F25" i="30"/>
  <c r="E28" i="30"/>
  <c r="E31" i="30"/>
  <c r="E33" i="30"/>
  <c r="D34" i="30"/>
  <c r="L34" i="30"/>
  <c r="B36" i="30"/>
  <c r="K37" i="30"/>
  <c r="A39" i="30"/>
  <c r="A40" i="30"/>
  <c r="J40" i="30"/>
  <c r="B41" i="30"/>
  <c r="G49" i="30"/>
  <c r="F52" i="30"/>
  <c r="E55" i="30"/>
  <c r="E57" i="30"/>
  <c r="D58" i="30"/>
  <c r="L58" i="30"/>
  <c r="B60" i="30"/>
  <c r="K61" i="30"/>
  <c r="G26" i="29"/>
  <c r="E26" i="29"/>
  <c r="C26" i="29"/>
  <c r="J25" i="29"/>
  <c r="I25" i="29"/>
  <c r="E10" i="29"/>
  <c r="L6" i="29"/>
  <c r="I6" i="29"/>
  <c r="Z53" i="18" l="1"/>
  <c r="G26" i="28"/>
  <c r="E26" i="28"/>
  <c r="C26" i="28"/>
  <c r="J25" i="28"/>
  <c r="I25" i="28"/>
  <c r="E10" i="28"/>
  <c r="L6" i="28"/>
  <c r="I6" i="28"/>
  <c r="A64" i="1" a="1"/>
  <c r="A64" i="1" s="1"/>
  <c r="C63" i="23"/>
  <c r="C39" i="23"/>
  <c r="A42" i="1" s="1" a="1"/>
  <c r="A42" i="1" s="1"/>
  <c r="C40" i="23"/>
  <c r="A43" i="1" s="1" a="1"/>
  <c r="A43" i="1" s="1"/>
  <c r="C41" i="23"/>
  <c r="C42" i="23"/>
  <c r="A45" i="1" s="1" a="1"/>
  <c r="A45" i="1" s="1"/>
  <c r="C43" i="23"/>
  <c r="A46" i="1" s="1" a="1"/>
  <c r="A46" i="1" s="1"/>
  <c r="C44" i="23"/>
  <c r="A47" i="1" s="1" a="1"/>
  <c r="A47" i="1" s="1"/>
  <c r="C45" i="23"/>
  <c r="A48" i="1" s="1" a="1"/>
  <c r="A48" i="1" s="1"/>
  <c r="C46" i="23"/>
  <c r="A49" i="1" s="1" a="1"/>
  <c r="A49" i="1" s="1"/>
  <c r="A55" i="1" a="1"/>
  <c r="A55" i="1" s="1"/>
  <c r="C23" i="23"/>
  <c r="C24" i="23"/>
  <c r="A27" i="1" s="1" a="1"/>
  <c r="A27" i="1" s="1"/>
  <c r="C25" i="23"/>
  <c r="C26" i="23"/>
  <c r="A26" i="1" s="1" a="1"/>
  <c r="A26" i="1" s="1"/>
  <c r="C27" i="23"/>
  <c r="C28" i="23"/>
  <c r="A31" i="1" s="1" a="1"/>
  <c r="A31" i="1" s="1"/>
  <c r="C29" i="23"/>
  <c r="C30" i="23"/>
  <c r="C31" i="23"/>
  <c r="A34" i="1" s="1" a="1"/>
  <c r="A34" i="1" s="1"/>
  <c r="C32" i="23"/>
  <c r="C33" i="23"/>
  <c r="A36" i="1" s="1" a="1"/>
  <c r="A36" i="1" s="1"/>
  <c r="C34" i="23"/>
  <c r="A37" i="1" s="1" a="1"/>
  <c r="A37" i="1" s="1"/>
  <c r="C35" i="23"/>
  <c r="A38" i="1" s="1" a="1"/>
  <c r="A38" i="1" s="1"/>
  <c r="C36" i="23"/>
  <c r="A39" i="1" s="1" a="1"/>
  <c r="A39" i="1" s="1"/>
  <c r="C37" i="23"/>
  <c r="C38" i="23"/>
  <c r="A41" i="1" s="1" a="1"/>
  <c r="A41" i="1" s="1"/>
  <c r="C5" i="23"/>
  <c r="A8" i="1" s="1" a="1"/>
  <c r="A8" i="1" s="1"/>
  <c r="C6" i="23"/>
  <c r="C7" i="23"/>
  <c r="A10" i="1" s="1" a="1"/>
  <c r="A10" i="1" s="1"/>
  <c r="C8" i="23"/>
  <c r="A11" i="1" s="1" a="1"/>
  <c r="A11" i="1" s="1"/>
  <c r="C9" i="23"/>
  <c r="A12" i="1" s="1" a="1"/>
  <c r="A12" i="1" s="1"/>
  <c r="C10" i="23"/>
  <c r="C11" i="23"/>
  <c r="A14" i="1" s="1" a="1"/>
  <c r="A14" i="1" s="1"/>
  <c r="C12" i="23"/>
  <c r="A15" i="1" s="1" a="1"/>
  <c r="A15" i="1" s="1"/>
  <c r="C13" i="23"/>
  <c r="A16" i="1" s="1" a="1"/>
  <c r="A16" i="1" s="1"/>
  <c r="C14" i="23"/>
  <c r="A17" i="1" s="1" a="1"/>
  <c r="A17" i="1" s="1"/>
  <c r="C15" i="23"/>
  <c r="A18" i="1" s="1" a="1"/>
  <c r="A18" i="1" s="1"/>
  <c r="C16" i="23"/>
  <c r="C17" i="23"/>
  <c r="A20" i="1" s="1" a="1"/>
  <c r="A20" i="1" s="1"/>
  <c r="C18" i="23"/>
  <c r="C19" i="23"/>
  <c r="A22" i="1" s="1" a="1"/>
  <c r="A22" i="1" s="1"/>
  <c r="C20" i="23"/>
  <c r="C21" i="23"/>
  <c r="C22" i="23"/>
  <c r="C4" i="23"/>
  <c r="A7" i="1" s="1" a="1"/>
  <c r="A7" i="1" s="1"/>
  <c r="A35" i="1" a="1"/>
  <c r="A35" i="1" s="1"/>
  <c r="A44" i="1" a="1"/>
  <c r="A44" i="1" s="1"/>
  <c r="A50" i="1" a="1"/>
  <c r="A50" i="1" s="1"/>
  <c r="A51" i="1" a="1"/>
  <c r="A51" i="1" s="1"/>
  <c r="A52" i="1" a="1"/>
  <c r="A52" i="1" s="1"/>
  <c r="A53" i="1" a="1"/>
  <c r="A53" i="1" s="1"/>
  <c r="A54" i="1" a="1"/>
  <c r="A54" i="1" s="1"/>
  <c r="A56" i="1" a="1"/>
  <c r="A56" i="1" s="1"/>
  <c r="A57" i="1" a="1"/>
  <c r="A57" i="1" s="1"/>
  <c r="A58" i="1" a="1"/>
  <c r="A58" i="1" s="1"/>
  <c r="A59" i="1" a="1"/>
  <c r="A59" i="1" s="1"/>
  <c r="A60" i="1" a="1"/>
  <c r="A60" i="1" s="1"/>
  <c r="A61" i="1" a="1"/>
  <c r="A61" i="1" s="1"/>
  <c r="A62" i="1" a="1"/>
  <c r="A62" i="1" s="1"/>
  <c r="A63" i="1" a="1"/>
  <c r="A63" i="1" s="1"/>
  <c r="A65" i="1" a="1"/>
  <c r="A65" i="1" s="1"/>
  <c r="A66" i="1" a="1"/>
  <c r="A66" i="1" s="1"/>
  <c r="A40" i="1" a="1"/>
  <c r="A40" i="1" s="1"/>
  <c r="A9" i="1" a="1"/>
  <c r="A9" i="1" s="1"/>
  <c r="A13" i="1" a="1"/>
  <c r="A13" i="1" s="1"/>
  <c r="A25" i="1" a="1"/>
  <c r="A25" i="1" s="1"/>
  <c r="Q64" i="27"/>
  <c r="Q55" i="27"/>
  <c r="Q61" i="27"/>
  <c r="J61" i="27" s="1"/>
  <c r="J44" i="1" l="1"/>
  <c r="K44" i="1"/>
  <c r="I44" i="1"/>
  <c r="U44" i="1" s="1"/>
  <c r="I11" i="1"/>
  <c r="J11" i="1"/>
  <c r="K11" i="1"/>
  <c r="K26" i="1"/>
  <c r="I26" i="1"/>
  <c r="J26" i="1"/>
  <c r="I7" i="1"/>
  <c r="J7" i="1"/>
  <c r="K7" i="1"/>
  <c r="K18" i="1"/>
  <c r="I18" i="1"/>
  <c r="J18" i="1"/>
  <c r="I10" i="1"/>
  <c r="U10" i="1" s="1"/>
  <c r="J10" i="1"/>
  <c r="K10" i="1"/>
  <c r="J36" i="1"/>
  <c r="K36" i="1"/>
  <c r="I36" i="1"/>
  <c r="K45" i="1"/>
  <c r="I45" i="1"/>
  <c r="J45" i="1"/>
  <c r="J20" i="1"/>
  <c r="K20" i="1"/>
  <c r="I20" i="1"/>
  <c r="I35" i="1"/>
  <c r="J35" i="1"/>
  <c r="K35" i="1"/>
  <c r="J37" i="1"/>
  <c r="I37" i="1"/>
  <c r="K37" i="1"/>
  <c r="J46" i="1"/>
  <c r="K46" i="1"/>
  <c r="I46" i="1"/>
  <c r="K17" i="1"/>
  <c r="I17" i="1"/>
  <c r="J17" i="1"/>
  <c r="J27" i="1"/>
  <c r="K27" i="1"/>
  <c r="I27" i="1"/>
  <c r="J42" i="1"/>
  <c r="K42" i="1"/>
  <c r="I42" i="1"/>
  <c r="J8" i="1"/>
  <c r="I8" i="1"/>
  <c r="K8" i="1"/>
  <c r="I43" i="1"/>
  <c r="K43" i="1"/>
  <c r="J43" i="1"/>
  <c r="K41" i="1"/>
  <c r="J41" i="1"/>
  <c r="I41" i="1"/>
  <c r="I13" i="1"/>
  <c r="J13" i="1"/>
  <c r="K13" i="1"/>
  <c r="J22" i="1"/>
  <c r="I22" i="1"/>
  <c r="K22" i="1"/>
  <c r="J14" i="1"/>
  <c r="I14" i="1"/>
  <c r="K14" i="1"/>
  <c r="K49" i="1"/>
  <c r="J49" i="1"/>
  <c r="I49" i="1"/>
  <c r="I40" i="1"/>
  <c r="J40" i="1"/>
  <c r="K40" i="1"/>
  <c r="J16" i="1"/>
  <c r="K16" i="1"/>
  <c r="I16" i="1"/>
  <c r="J34" i="1"/>
  <c r="I34" i="1"/>
  <c r="K34" i="1"/>
  <c r="K25" i="1"/>
  <c r="J25" i="1"/>
  <c r="I25" i="1"/>
  <c r="I15" i="1"/>
  <c r="J15" i="1"/>
  <c r="K15" i="1"/>
  <c r="K9" i="1"/>
  <c r="I9" i="1"/>
  <c r="J9" i="1"/>
  <c r="I39" i="1"/>
  <c r="J39" i="1"/>
  <c r="K39" i="1"/>
  <c r="I31" i="1"/>
  <c r="U31" i="1" s="1"/>
  <c r="J31" i="1"/>
  <c r="K31" i="1"/>
  <c r="I48" i="1"/>
  <c r="K48" i="1"/>
  <c r="J48" i="1"/>
  <c r="J12" i="1"/>
  <c r="K12" i="1"/>
  <c r="I12" i="1"/>
  <c r="I38" i="1"/>
  <c r="K38" i="1"/>
  <c r="J38" i="1"/>
  <c r="I47" i="1"/>
  <c r="K47" i="1"/>
  <c r="J47" i="1"/>
  <c r="Z55" i="18"/>
  <c r="L62" i="1" a="1"/>
  <c r="L62" i="1" s="1"/>
  <c r="M62" i="1"/>
  <c r="L53" i="1" a="1"/>
  <c r="L53" i="1" s="1"/>
  <c r="M53" i="1"/>
  <c r="L47" i="1" a="1"/>
  <c r="L47" i="1" s="1"/>
  <c r="M47" i="1"/>
  <c r="L27" i="1" a="1"/>
  <c r="L27" i="1" s="1"/>
  <c r="M27" i="1"/>
  <c r="L15" i="1" a="1"/>
  <c r="L15" i="1" s="1"/>
  <c r="M15" i="1"/>
  <c r="L11" i="1" a="1"/>
  <c r="L11" i="1" s="1"/>
  <c r="M11" i="1"/>
  <c r="L41" i="1" a="1"/>
  <c r="L41" i="1" s="1"/>
  <c r="M41" i="1"/>
  <c r="L37" i="1" a="1"/>
  <c r="L37" i="1" s="1"/>
  <c r="M37" i="1"/>
  <c r="L26" i="1" a="1"/>
  <c r="L26" i="1" s="1"/>
  <c r="M26" i="1"/>
  <c r="L55" i="1" a="1"/>
  <c r="L55" i="1" s="1"/>
  <c r="M55" i="1"/>
  <c r="L46" i="1" a="1"/>
  <c r="L46" i="1" s="1"/>
  <c r="M46" i="1"/>
  <c r="L42" i="1" a="1"/>
  <c r="L42" i="1" s="1"/>
  <c r="M42" i="1"/>
  <c r="L13" i="1" a="1"/>
  <c r="L13" i="1" s="1"/>
  <c r="M13" i="1"/>
  <c r="L58" i="1" a="1"/>
  <c r="L58" i="1" s="1"/>
  <c r="M58" i="1"/>
  <c r="L61" i="1" a="1"/>
  <c r="L61" i="1" s="1"/>
  <c r="M61" i="1"/>
  <c r="L52" i="1" a="1"/>
  <c r="L52" i="1" s="1"/>
  <c r="M52" i="1"/>
  <c r="L44" i="1" a="1"/>
  <c r="L44" i="1" s="1"/>
  <c r="M44" i="1"/>
  <c r="L7" i="1" a="1"/>
  <c r="L7" i="1" s="1"/>
  <c r="M7" i="1"/>
  <c r="L22" i="1" a="1"/>
  <c r="L22" i="1" s="1"/>
  <c r="M22" i="1"/>
  <c r="L18" i="1" a="1"/>
  <c r="L18" i="1" s="1"/>
  <c r="M18" i="1"/>
  <c r="L14" i="1" a="1"/>
  <c r="L14" i="1" s="1"/>
  <c r="M14" i="1"/>
  <c r="L10" i="1" a="1"/>
  <c r="L10" i="1" s="1"/>
  <c r="M10" i="1"/>
  <c r="L36" i="1" a="1"/>
  <c r="L36" i="1" s="1"/>
  <c r="M36" i="1"/>
  <c r="L49" i="1" a="1"/>
  <c r="L49" i="1" s="1"/>
  <c r="M49" i="1"/>
  <c r="L45" i="1" a="1"/>
  <c r="L45" i="1" s="1"/>
  <c r="M45" i="1"/>
  <c r="L39" i="1" a="1"/>
  <c r="L39" i="1" s="1"/>
  <c r="M39" i="1"/>
  <c r="L12" i="1" a="1"/>
  <c r="L12" i="1" s="1"/>
  <c r="M12" i="1"/>
  <c r="L66" i="1" a="1"/>
  <c r="L66" i="1" s="1"/>
  <c r="M66" i="1"/>
  <c r="L57" i="1" a="1"/>
  <c r="L57" i="1" s="1"/>
  <c r="M57" i="1"/>
  <c r="L25" i="1" a="1"/>
  <c r="L25" i="1" s="1"/>
  <c r="M25" i="1"/>
  <c r="L9" i="1" a="1"/>
  <c r="L9" i="1" s="1"/>
  <c r="M9" i="1"/>
  <c r="L65" i="1" a="1"/>
  <c r="L65" i="1" s="1"/>
  <c r="M65" i="1"/>
  <c r="L60" i="1" a="1"/>
  <c r="L60" i="1" s="1"/>
  <c r="M60" i="1"/>
  <c r="L56" i="1" a="1"/>
  <c r="L56" i="1" s="1"/>
  <c r="M56" i="1"/>
  <c r="L51" i="1" a="1"/>
  <c r="L51" i="1" s="1"/>
  <c r="M51" i="1"/>
  <c r="L35" i="1" a="1"/>
  <c r="L35" i="1" s="1"/>
  <c r="M35" i="1"/>
  <c r="L48" i="1" a="1"/>
  <c r="L48" i="1" s="1"/>
  <c r="M48" i="1"/>
  <c r="L64" i="1" a="1"/>
  <c r="L64" i="1" s="1"/>
  <c r="M64" i="1"/>
  <c r="L17" i="1" a="1"/>
  <c r="L17" i="1" s="1"/>
  <c r="M17" i="1"/>
  <c r="L40" i="1" a="1"/>
  <c r="L40" i="1" s="1"/>
  <c r="M40" i="1"/>
  <c r="L63" i="1" a="1"/>
  <c r="L63" i="1" s="1"/>
  <c r="M63" i="1"/>
  <c r="L59" i="1" a="1"/>
  <c r="L59" i="1" s="1"/>
  <c r="M59" i="1"/>
  <c r="L54" i="1" a="1"/>
  <c r="L54" i="1" s="1"/>
  <c r="M54" i="1"/>
  <c r="L50" i="1" a="1"/>
  <c r="L50" i="1" s="1"/>
  <c r="M50" i="1"/>
  <c r="L31" i="1" a="1"/>
  <c r="L31" i="1" s="1"/>
  <c r="M31" i="1"/>
  <c r="L20" i="1" a="1"/>
  <c r="L20" i="1" s="1"/>
  <c r="M20" i="1"/>
  <c r="L16" i="1" a="1"/>
  <c r="L16" i="1" s="1"/>
  <c r="M16" i="1"/>
  <c r="L8" i="1" a="1"/>
  <c r="L8" i="1" s="1"/>
  <c r="M8" i="1"/>
  <c r="L38" i="1" a="1"/>
  <c r="L38" i="1" s="1"/>
  <c r="M38" i="1"/>
  <c r="L34" i="1" a="1"/>
  <c r="L34" i="1" s="1"/>
  <c r="M34" i="1"/>
  <c r="L43" i="1" a="1"/>
  <c r="L43" i="1" s="1"/>
  <c r="M43" i="1"/>
  <c r="J57" i="1"/>
  <c r="I57" i="1"/>
  <c r="K57" i="1"/>
  <c r="K54" i="1"/>
  <c r="I54" i="1"/>
  <c r="J54" i="1"/>
  <c r="J53" i="1"/>
  <c r="K53" i="1"/>
  <c r="I53" i="1"/>
  <c r="I56" i="1"/>
  <c r="K56" i="1"/>
  <c r="J56" i="1"/>
  <c r="J61" i="1"/>
  <c r="K61" i="1"/>
  <c r="I61" i="1"/>
  <c r="I52" i="1"/>
  <c r="J52" i="1"/>
  <c r="K52" i="1"/>
  <c r="I55" i="1"/>
  <c r="J55" i="1"/>
  <c r="K55" i="1"/>
  <c r="I60" i="1"/>
  <c r="J60" i="1"/>
  <c r="K60" i="1"/>
  <c r="J51" i="1"/>
  <c r="I51" i="1"/>
  <c r="K51" i="1"/>
  <c r="J59" i="1"/>
  <c r="I59" i="1"/>
  <c r="K59" i="1"/>
  <c r="I50" i="1"/>
  <c r="J50" i="1"/>
  <c r="K50" i="1"/>
  <c r="A29" i="1" a="1"/>
  <c r="A29" i="1" s="1"/>
  <c r="I58" i="1"/>
  <c r="K58" i="1"/>
  <c r="J58" i="1"/>
  <c r="A30" i="1" a="1"/>
  <c r="A30" i="1" s="1"/>
  <c r="A21" i="1" a="1"/>
  <c r="A21" i="1" s="1"/>
  <c r="A24" i="1" a="1"/>
  <c r="A24" i="1" s="1"/>
  <c r="A23" i="1" a="1"/>
  <c r="A23" i="1" s="1"/>
  <c r="A19" i="1" a="1"/>
  <c r="A19" i="1" s="1"/>
  <c r="A33" i="1" a="1"/>
  <c r="A33" i="1" s="1"/>
  <c r="A28" i="1" a="1"/>
  <c r="A28" i="1" s="1"/>
  <c r="A32" i="1" a="1"/>
  <c r="A32" i="1" s="1"/>
  <c r="L61" i="27"/>
  <c r="A61" i="27"/>
  <c r="G61" i="27"/>
  <c r="E60" i="27"/>
  <c r="E64" i="27"/>
  <c r="I64" i="27"/>
  <c r="A65" i="27"/>
  <c r="B63" i="27"/>
  <c r="G64" i="27"/>
  <c r="K64" i="27"/>
  <c r="E63" i="27"/>
  <c r="M63" i="27"/>
  <c r="D64" i="27"/>
  <c r="H64" i="27"/>
  <c r="L64" i="27"/>
  <c r="A63" i="27"/>
  <c r="A64" i="27"/>
  <c r="F64" i="27"/>
  <c r="J64" i="27"/>
  <c r="B65" i="27"/>
  <c r="H61" i="27"/>
  <c r="A60" i="27"/>
  <c r="E61" i="27"/>
  <c r="I61" i="27"/>
  <c r="B60" i="27"/>
  <c r="M60" i="27"/>
  <c r="F61" i="27"/>
  <c r="K61" i="27"/>
  <c r="D61" i="27"/>
  <c r="A62" i="27"/>
  <c r="B62" i="27"/>
  <c r="U48" i="1" l="1"/>
  <c r="U9" i="1"/>
  <c r="U15" i="1"/>
  <c r="U22" i="1"/>
  <c r="U13" i="1"/>
  <c r="U8" i="1"/>
  <c r="U45" i="1"/>
  <c r="U41" i="1"/>
  <c r="I19" i="1"/>
  <c r="K19" i="1"/>
  <c r="J19" i="1"/>
  <c r="K33" i="1"/>
  <c r="I33" i="1"/>
  <c r="J33" i="1"/>
  <c r="U12" i="1"/>
  <c r="V12" i="1"/>
  <c r="U16" i="1"/>
  <c r="U37" i="1"/>
  <c r="U26" i="1"/>
  <c r="I23" i="1"/>
  <c r="J23" i="1"/>
  <c r="K23" i="1"/>
  <c r="U25" i="1"/>
  <c r="V25" i="1"/>
  <c r="U14" i="1"/>
  <c r="U17" i="1"/>
  <c r="U18" i="1"/>
  <c r="V18" i="1"/>
  <c r="J24" i="1"/>
  <c r="K24" i="1"/>
  <c r="I24" i="1"/>
  <c r="U24" i="1" s="1"/>
  <c r="U39" i="1"/>
  <c r="U42" i="1"/>
  <c r="U36" i="1"/>
  <c r="V36" i="1"/>
  <c r="K21" i="1"/>
  <c r="J21" i="1"/>
  <c r="I21" i="1"/>
  <c r="U47" i="1"/>
  <c r="U46" i="1"/>
  <c r="U35" i="1"/>
  <c r="V35" i="1"/>
  <c r="U11" i="1"/>
  <c r="K30" i="1"/>
  <c r="I30" i="1"/>
  <c r="J30" i="1"/>
  <c r="V40" i="1"/>
  <c r="U40" i="1"/>
  <c r="U20" i="1"/>
  <c r="V20" i="1"/>
  <c r="K29" i="1"/>
  <c r="I29" i="1"/>
  <c r="J29" i="1"/>
  <c r="J32" i="1"/>
  <c r="K32" i="1"/>
  <c r="I32" i="1"/>
  <c r="U34" i="1"/>
  <c r="U49" i="1"/>
  <c r="U27" i="1"/>
  <c r="U7" i="1"/>
  <c r="J28" i="1"/>
  <c r="I28" i="1"/>
  <c r="K28" i="1"/>
  <c r="U38" i="1"/>
  <c r="U43" i="1"/>
  <c r="Z57" i="18"/>
  <c r="L32" i="1" a="1"/>
  <c r="L32" i="1" s="1"/>
  <c r="M32" i="1"/>
  <c r="L21" i="1" a="1"/>
  <c r="L21" i="1" s="1"/>
  <c r="M21" i="1"/>
  <c r="L19" i="1" a="1"/>
  <c r="L19" i="1" s="1"/>
  <c r="M19" i="1"/>
  <c r="L30" i="1" a="1"/>
  <c r="L30" i="1" s="1"/>
  <c r="M30" i="1"/>
  <c r="L29" i="1" a="1"/>
  <c r="L29" i="1" s="1"/>
  <c r="M29" i="1"/>
  <c r="L23" i="1" a="1"/>
  <c r="L23" i="1" s="1"/>
  <c r="M23" i="1"/>
  <c r="L28" i="1" a="1"/>
  <c r="L28" i="1" s="1"/>
  <c r="M28" i="1"/>
  <c r="L24" i="1" a="1"/>
  <c r="L24" i="1" s="1"/>
  <c r="M24" i="1"/>
  <c r="L33" i="1" a="1"/>
  <c r="L33" i="1" s="1"/>
  <c r="M33" i="1"/>
  <c r="V51" i="1"/>
  <c r="P51" i="1"/>
  <c r="U51" i="1"/>
  <c r="U60" i="1"/>
  <c r="P60" i="1"/>
  <c r="U56" i="1"/>
  <c r="P56" i="1"/>
  <c r="V57" i="1"/>
  <c r="U57" i="1"/>
  <c r="P57" i="1"/>
  <c r="V52" i="1"/>
  <c r="U52" i="1"/>
  <c r="P52" i="1"/>
  <c r="P58" i="1"/>
  <c r="U58" i="1"/>
  <c r="V50" i="1"/>
  <c r="P50" i="1"/>
  <c r="U50" i="1"/>
  <c r="P55" i="1"/>
  <c r="U55" i="1"/>
  <c r="V61" i="1"/>
  <c r="U61" i="1"/>
  <c r="P61" i="1"/>
  <c r="P59" i="1"/>
  <c r="U59" i="1"/>
  <c r="U53" i="1"/>
  <c r="P53" i="1"/>
  <c r="P54" i="1"/>
  <c r="U54" i="1"/>
  <c r="V59" i="1"/>
  <c r="V54" i="1"/>
  <c r="V56" i="1"/>
  <c r="V60" i="1"/>
  <c r="V58" i="1"/>
  <c r="V55" i="1"/>
  <c r="V53" i="1"/>
  <c r="Q58" i="27"/>
  <c r="I58" i="27" s="1"/>
  <c r="H55" i="27"/>
  <c r="L55" i="27"/>
  <c r="D55" i="27"/>
  <c r="E54" i="27"/>
  <c r="Q52" i="27"/>
  <c r="H52" i="27" s="1"/>
  <c r="Q49" i="27"/>
  <c r="J49" i="27" s="1"/>
  <c r="Q46" i="27"/>
  <c r="K46" i="27" s="1"/>
  <c r="Q43" i="27"/>
  <c r="G43" i="27" s="1"/>
  <c r="Q40" i="27"/>
  <c r="D40" i="27" s="1"/>
  <c r="Q37" i="27"/>
  <c r="J37" i="27" s="1"/>
  <c r="Q34" i="27"/>
  <c r="K34" i="27" s="1"/>
  <c r="Q31" i="27"/>
  <c r="E30" i="27" s="1"/>
  <c r="Q28" i="27"/>
  <c r="K28" i="27" s="1"/>
  <c r="Q25" i="27"/>
  <c r="H25" i="27" s="1"/>
  <c r="Q22" i="27"/>
  <c r="J22" i="27" s="1"/>
  <c r="Q19" i="27"/>
  <c r="L19" i="27" s="1"/>
  <c r="Q16" i="27"/>
  <c r="K16" i="27" s="1"/>
  <c r="Q13" i="27"/>
  <c r="B12" i="27" s="1"/>
  <c r="Q10" i="27"/>
  <c r="Q7" i="27"/>
  <c r="I7" i="27" s="1"/>
  <c r="U30" i="1" l="1"/>
  <c r="U33" i="1"/>
  <c r="V32" i="1"/>
  <c r="U32" i="1"/>
  <c r="U28" i="1"/>
  <c r="U21" i="1"/>
  <c r="U29" i="1"/>
  <c r="U23" i="1"/>
  <c r="U19" i="1"/>
  <c r="Z59" i="18"/>
  <c r="A57" i="27"/>
  <c r="E39" i="27"/>
  <c r="L40" i="27"/>
  <c r="L58" i="27"/>
  <c r="L37" i="27"/>
  <c r="L43" i="27"/>
  <c r="E57" i="27"/>
  <c r="D52" i="27"/>
  <c r="L52" i="27"/>
  <c r="I52" i="27"/>
  <c r="A58" i="27"/>
  <c r="B27" i="27"/>
  <c r="M51" i="27"/>
  <c r="B57" i="27"/>
  <c r="L49" i="27"/>
  <c r="D43" i="27"/>
  <c r="A53" i="27"/>
  <c r="E52" i="27"/>
  <c r="A45" i="27"/>
  <c r="B45" i="27"/>
  <c r="F46" i="27"/>
  <c r="A47" i="27"/>
  <c r="F58" i="27"/>
  <c r="L46" i="27"/>
  <c r="M45" i="27"/>
  <c r="H46" i="27"/>
  <c r="E46" i="27"/>
  <c r="D46" i="27"/>
  <c r="J46" i="27"/>
  <c r="M57" i="27"/>
  <c r="I46" i="27"/>
  <c r="B47" i="27"/>
  <c r="H7" i="27"/>
  <c r="M33" i="27"/>
  <c r="H34" i="27"/>
  <c r="A35" i="27"/>
  <c r="J58" i="27"/>
  <c r="D34" i="27"/>
  <c r="I34" i="27"/>
  <c r="B35" i="27"/>
  <c r="B33" i="27"/>
  <c r="L34" i="27"/>
  <c r="D31" i="27"/>
  <c r="A33" i="27"/>
  <c r="E34" i="27"/>
  <c r="J34" i="27"/>
  <c r="E42" i="27"/>
  <c r="E51" i="27"/>
  <c r="E58" i="27"/>
  <c r="F34" i="27"/>
  <c r="K58" i="27"/>
  <c r="G58" i="27"/>
  <c r="A13" i="27"/>
  <c r="K13" i="27"/>
  <c r="L16" i="27"/>
  <c r="E21" i="27"/>
  <c r="E22" i="27"/>
  <c r="L22" i="27"/>
  <c r="L25" i="27"/>
  <c r="E6" i="27"/>
  <c r="L7" i="27"/>
  <c r="F13" i="27"/>
  <c r="B14" i="27"/>
  <c r="G16" i="27"/>
  <c r="A18" i="27"/>
  <c r="B23" i="27"/>
  <c r="D7" i="27"/>
  <c r="A8" i="27"/>
  <c r="G13" i="27"/>
  <c r="A15" i="27"/>
  <c r="M18" i="27"/>
  <c r="M21" i="27"/>
  <c r="I22" i="27"/>
  <c r="E24" i="27"/>
  <c r="M48" i="27"/>
  <c r="F16" i="27"/>
  <c r="H19" i="27"/>
  <c r="E12" i="27"/>
  <c r="E19" i="27"/>
  <c r="I19" i="27"/>
  <c r="A20" i="27"/>
  <c r="F22" i="27"/>
  <c r="A26" i="27"/>
  <c r="A16" i="27"/>
  <c r="J16" i="27"/>
  <c r="B18" i="27"/>
  <c r="F19" i="27"/>
  <c r="J19" i="27"/>
  <c r="B20" i="27"/>
  <c r="M36" i="27"/>
  <c r="E7" i="27"/>
  <c r="A12" i="27"/>
  <c r="J13" i="27"/>
  <c r="B15" i="27"/>
  <c r="E16" i="27"/>
  <c r="E18" i="27"/>
  <c r="A19" i="27"/>
  <c r="G19" i="27"/>
  <c r="K19" i="27"/>
  <c r="A21" i="27"/>
  <c r="D22" i="27"/>
  <c r="G25" i="27"/>
  <c r="F37" i="27"/>
  <c r="F49" i="27"/>
  <c r="D58" i="27"/>
  <c r="H58" i="27"/>
  <c r="D19" i="27"/>
  <c r="D28" i="27"/>
  <c r="L28" i="27"/>
  <c r="M6" i="27"/>
  <c r="E27" i="27"/>
  <c r="G28" i="27"/>
  <c r="E33" i="27"/>
  <c r="A34" i="27"/>
  <c r="G34" i="27"/>
  <c r="A36" i="27"/>
  <c r="A37" i="27"/>
  <c r="H37" i="27"/>
  <c r="A38" i="27"/>
  <c r="E45" i="27"/>
  <c r="A46" i="27"/>
  <c r="G46" i="27"/>
  <c r="A48" i="27"/>
  <c r="A49" i="27"/>
  <c r="H49" i="27"/>
  <c r="A50" i="27"/>
  <c r="H28" i="27"/>
  <c r="E36" i="27"/>
  <c r="D37" i="27"/>
  <c r="I37" i="27"/>
  <c r="B38" i="27"/>
  <c r="E48" i="27"/>
  <c r="D49" i="27"/>
  <c r="I49" i="27"/>
  <c r="B50" i="27"/>
  <c r="M27" i="27"/>
  <c r="E37" i="27"/>
  <c r="E49" i="27"/>
  <c r="M9" i="27"/>
  <c r="H10" i="27"/>
  <c r="L31" i="27"/>
  <c r="A6" i="27"/>
  <c r="A7" i="27"/>
  <c r="B8" i="27"/>
  <c r="A11" i="27"/>
  <c r="A17" i="27"/>
  <c r="I16" i="27"/>
  <c r="K22" i="27"/>
  <c r="G22" i="27"/>
  <c r="B21" i="27"/>
  <c r="D25" i="27"/>
  <c r="I25" i="27"/>
  <c r="G31" i="27"/>
  <c r="E40" i="27"/>
  <c r="A41" i="27"/>
  <c r="M42" i="27"/>
  <c r="H43" i="27"/>
  <c r="B32" i="27"/>
  <c r="J31" i="27"/>
  <c r="F31" i="27"/>
  <c r="A31" i="27"/>
  <c r="A30" i="27"/>
  <c r="A32" i="27"/>
  <c r="I31" i="27"/>
  <c r="E31" i="27"/>
  <c r="K40" i="27"/>
  <c r="G40" i="27"/>
  <c r="B39" i="27"/>
  <c r="B41" i="27"/>
  <c r="J40" i="27"/>
  <c r="F40" i="27"/>
  <c r="A40" i="27"/>
  <c r="A39" i="27"/>
  <c r="F7" i="27"/>
  <c r="J7" i="27"/>
  <c r="E10" i="27"/>
  <c r="I10" i="27"/>
  <c r="M12" i="27"/>
  <c r="D13" i="27"/>
  <c r="H13" i="27"/>
  <c r="L13" i="27"/>
  <c r="B6" i="27"/>
  <c r="G7" i="27"/>
  <c r="K7" i="27"/>
  <c r="A9" i="27"/>
  <c r="A10" i="27"/>
  <c r="F10" i="27"/>
  <c r="J10" i="27"/>
  <c r="B11" i="27"/>
  <c r="E13" i="27"/>
  <c r="I13" i="27"/>
  <c r="A14" i="27"/>
  <c r="E15" i="27"/>
  <c r="M15" i="27"/>
  <c r="D16" i="27"/>
  <c r="H16" i="27"/>
  <c r="B17" i="27"/>
  <c r="A22" i="27"/>
  <c r="H22" i="27"/>
  <c r="A23" i="27"/>
  <c r="B24" i="27"/>
  <c r="M24" i="27"/>
  <c r="E25" i="27"/>
  <c r="K25" i="27"/>
  <c r="B29" i="27"/>
  <c r="J28" i="27"/>
  <c r="F28" i="27"/>
  <c r="A28" i="27"/>
  <c r="A27" i="27"/>
  <c r="A29" i="27"/>
  <c r="I28" i="27"/>
  <c r="E28" i="27"/>
  <c r="M30" i="27"/>
  <c r="H31" i="27"/>
  <c r="M39" i="27"/>
  <c r="H40" i="27"/>
  <c r="B42" i="27"/>
  <c r="K43" i="27"/>
  <c r="K55" i="27"/>
  <c r="G55" i="27"/>
  <c r="B54" i="27"/>
  <c r="B56" i="27"/>
  <c r="J55" i="27"/>
  <c r="F55" i="27"/>
  <c r="A55" i="27"/>
  <c r="A54" i="27"/>
  <c r="A56" i="27"/>
  <c r="I55" i="27"/>
  <c r="E55" i="27"/>
  <c r="E9" i="27"/>
  <c r="D10" i="27"/>
  <c r="L10" i="27"/>
  <c r="B9" i="27"/>
  <c r="G10" i="27"/>
  <c r="K10" i="27"/>
  <c r="B26" i="27"/>
  <c r="J25" i="27"/>
  <c r="F25" i="27"/>
  <c r="A25" i="27"/>
  <c r="A24" i="27"/>
  <c r="B30" i="27"/>
  <c r="K31" i="27"/>
  <c r="I40" i="27"/>
  <c r="B44" i="27"/>
  <c r="J43" i="27"/>
  <c r="F43" i="27"/>
  <c r="A43" i="27"/>
  <c r="A42" i="27"/>
  <c r="A44" i="27"/>
  <c r="I43" i="27"/>
  <c r="E43" i="27"/>
  <c r="M54" i="27"/>
  <c r="B36" i="27"/>
  <c r="G37" i="27"/>
  <c r="K37" i="27"/>
  <c r="B48" i="27"/>
  <c r="G49" i="27"/>
  <c r="K49" i="27"/>
  <c r="A51" i="27"/>
  <c r="A52" i="27"/>
  <c r="F52" i="27"/>
  <c r="J52" i="27"/>
  <c r="B53" i="27"/>
  <c r="B51" i="27"/>
  <c r="G52" i="27"/>
  <c r="K52" i="27"/>
  <c r="A59" i="27"/>
  <c r="B59" i="27"/>
  <c r="B59" i="1" a="1"/>
  <c r="B59" i="1" s="1"/>
  <c r="C59" i="1" a="1"/>
  <c r="C59" i="1" s="1"/>
  <c r="D59" i="1" a="1"/>
  <c r="D59" i="1" s="1"/>
  <c r="E59" i="1" a="1"/>
  <c r="E59" i="1" s="1"/>
  <c r="F59" i="1" a="1"/>
  <c r="F59" i="1" s="1"/>
  <c r="G59" i="1" a="1"/>
  <c r="G59" i="1" s="1"/>
  <c r="B60" i="1" a="1"/>
  <c r="B60" i="1" s="1"/>
  <c r="C60" i="1" a="1"/>
  <c r="C60" i="1" s="1"/>
  <c r="D60" i="1" a="1"/>
  <c r="D60" i="1" s="1"/>
  <c r="E60" i="1" a="1"/>
  <c r="E60" i="1" s="1"/>
  <c r="F60" i="1" a="1"/>
  <c r="F60" i="1" s="1"/>
  <c r="G60" i="1" a="1"/>
  <c r="G60" i="1" s="1"/>
  <c r="B61" i="1" a="1"/>
  <c r="B61" i="1" s="1"/>
  <c r="C61" i="1" a="1"/>
  <c r="C61" i="1" s="1"/>
  <c r="D61" i="1" a="1"/>
  <c r="D61" i="1" s="1"/>
  <c r="E61" i="1" a="1"/>
  <c r="E61" i="1" s="1"/>
  <c r="F61" i="1" a="1"/>
  <c r="F61" i="1" s="1"/>
  <c r="G61" i="1" a="1"/>
  <c r="G61" i="1" s="1"/>
  <c r="B62" i="1" a="1"/>
  <c r="B62" i="1" s="1"/>
  <c r="C62" i="1" a="1"/>
  <c r="C62" i="1" s="1"/>
  <c r="D62" i="1" a="1"/>
  <c r="D62" i="1" s="1"/>
  <c r="E62" i="1" a="1"/>
  <c r="E62" i="1" s="1"/>
  <c r="F62" i="1" a="1"/>
  <c r="F62" i="1" s="1"/>
  <c r="G62" i="1" a="1"/>
  <c r="G62" i="1" s="1"/>
  <c r="B63" i="1" a="1"/>
  <c r="B63" i="1" s="1"/>
  <c r="C63" i="1" a="1"/>
  <c r="C63" i="1" s="1"/>
  <c r="D63" i="1" a="1"/>
  <c r="D63" i="1" s="1"/>
  <c r="E63" i="1" a="1"/>
  <c r="E63" i="1" s="1"/>
  <c r="F63" i="1" a="1"/>
  <c r="F63" i="1" s="1"/>
  <c r="G63" i="1" a="1"/>
  <c r="G63" i="1" s="1"/>
  <c r="B64" i="1" a="1"/>
  <c r="B64" i="1" s="1"/>
  <c r="C64" i="1" a="1"/>
  <c r="C64" i="1" s="1"/>
  <c r="D64" i="1" a="1"/>
  <c r="D64" i="1" s="1"/>
  <c r="E64" i="1" a="1"/>
  <c r="E64" i="1" s="1"/>
  <c r="F64" i="1" a="1"/>
  <c r="F64" i="1" s="1"/>
  <c r="G64" i="1" a="1"/>
  <c r="G64" i="1" s="1"/>
  <c r="B65" i="1" a="1"/>
  <c r="B65" i="1" s="1"/>
  <c r="C65" i="1" a="1"/>
  <c r="C65" i="1" s="1"/>
  <c r="D65" i="1" a="1"/>
  <c r="D65" i="1" s="1"/>
  <c r="E65" i="1" a="1"/>
  <c r="E65" i="1" s="1"/>
  <c r="F65" i="1" a="1"/>
  <c r="F65" i="1" s="1"/>
  <c r="G65" i="1" a="1"/>
  <c r="G65" i="1" s="1"/>
  <c r="B66" i="1" a="1"/>
  <c r="B66" i="1" s="1"/>
  <c r="C66" i="1" a="1"/>
  <c r="C66" i="1" s="1"/>
  <c r="D66" i="1" a="1"/>
  <c r="D66" i="1" s="1"/>
  <c r="E66" i="1" a="1"/>
  <c r="E66" i="1" s="1"/>
  <c r="F66" i="1" a="1"/>
  <c r="F66" i="1" s="1"/>
  <c r="G66" i="1" a="1"/>
  <c r="G66" i="1" s="1"/>
  <c r="B44" i="1" a="1"/>
  <c r="B44" i="1" s="1"/>
  <c r="C44" i="1" a="1"/>
  <c r="C44" i="1" s="1"/>
  <c r="D44" i="1" a="1"/>
  <c r="D44" i="1" s="1"/>
  <c r="E44" i="1" a="1"/>
  <c r="E44" i="1" s="1"/>
  <c r="F44" i="1" a="1"/>
  <c r="F44" i="1" s="1"/>
  <c r="B45" i="1" a="1"/>
  <c r="B45" i="1" s="1"/>
  <c r="C45" i="1" a="1"/>
  <c r="C45" i="1" s="1"/>
  <c r="D45" i="1" a="1"/>
  <c r="D45" i="1" s="1"/>
  <c r="E45" i="1" a="1"/>
  <c r="E45" i="1" s="1"/>
  <c r="F45" i="1" a="1"/>
  <c r="F45" i="1" s="1"/>
  <c r="B46" i="1" a="1"/>
  <c r="B46" i="1" s="1"/>
  <c r="C46" i="1" a="1"/>
  <c r="C46" i="1" s="1"/>
  <c r="D46" i="1" a="1"/>
  <c r="D46" i="1" s="1"/>
  <c r="E46" i="1" a="1"/>
  <c r="E46" i="1" s="1"/>
  <c r="F46" i="1" a="1"/>
  <c r="F46" i="1" s="1"/>
  <c r="G46" i="1" a="1"/>
  <c r="G46" i="1" s="1"/>
  <c r="B47" i="1" a="1"/>
  <c r="B47" i="1" s="1"/>
  <c r="C47" i="1" a="1"/>
  <c r="C47" i="1" s="1"/>
  <c r="D47" i="1" a="1"/>
  <c r="D47" i="1" s="1"/>
  <c r="E47" i="1" a="1"/>
  <c r="E47" i="1" s="1"/>
  <c r="F47" i="1" a="1"/>
  <c r="F47" i="1" s="1"/>
  <c r="G47" i="1" a="1"/>
  <c r="G47" i="1" s="1"/>
  <c r="B48" i="1" a="1"/>
  <c r="B48" i="1" s="1"/>
  <c r="C48" i="1" a="1"/>
  <c r="C48" i="1" s="1"/>
  <c r="D48" i="1" a="1"/>
  <c r="D48" i="1" s="1"/>
  <c r="E48" i="1" a="1"/>
  <c r="E48" i="1" s="1"/>
  <c r="F48" i="1" a="1"/>
  <c r="F48" i="1" s="1"/>
  <c r="G48" i="1" a="1"/>
  <c r="G48" i="1" s="1"/>
  <c r="B49" i="1" a="1"/>
  <c r="B49" i="1" s="1"/>
  <c r="C49" i="1" a="1"/>
  <c r="C49" i="1" s="1"/>
  <c r="D49" i="1" a="1"/>
  <c r="D49" i="1" s="1"/>
  <c r="E49" i="1" a="1"/>
  <c r="E49" i="1" s="1"/>
  <c r="F49" i="1" a="1"/>
  <c r="F49" i="1" s="1"/>
  <c r="G49" i="1" a="1"/>
  <c r="G49" i="1" s="1"/>
  <c r="B50" i="1" a="1"/>
  <c r="B50" i="1" s="1"/>
  <c r="C50" i="1" a="1"/>
  <c r="C50" i="1" s="1"/>
  <c r="D50" i="1" a="1"/>
  <c r="D50" i="1" s="1"/>
  <c r="E50" i="1" a="1"/>
  <c r="E50" i="1" s="1"/>
  <c r="F50" i="1" a="1"/>
  <c r="F50" i="1" s="1"/>
  <c r="G50" i="1" a="1"/>
  <c r="G50" i="1" s="1"/>
  <c r="B51" i="1" a="1"/>
  <c r="B51" i="1" s="1"/>
  <c r="C51" i="1" a="1"/>
  <c r="C51" i="1" s="1"/>
  <c r="D51" i="1" a="1"/>
  <c r="D51" i="1" s="1"/>
  <c r="E51" i="1" a="1"/>
  <c r="E51" i="1" s="1"/>
  <c r="F51" i="1" a="1"/>
  <c r="F51" i="1" s="1"/>
  <c r="G51" i="1" a="1"/>
  <c r="G51" i="1" s="1"/>
  <c r="B52" i="1" a="1"/>
  <c r="B52" i="1" s="1"/>
  <c r="C52" i="1" a="1"/>
  <c r="C52" i="1" s="1"/>
  <c r="D52" i="1" a="1"/>
  <c r="D52" i="1" s="1"/>
  <c r="E52" i="1" a="1"/>
  <c r="E52" i="1" s="1"/>
  <c r="F52" i="1" a="1"/>
  <c r="F52" i="1" s="1"/>
  <c r="G52" i="1" a="1"/>
  <c r="G52" i="1" s="1"/>
  <c r="B53" i="1" a="1"/>
  <c r="B53" i="1" s="1"/>
  <c r="C53" i="1" a="1"/>
  <c r="C53" i="1" s="1"/>
  <c r="D53" i="1" a="1"/>
  <c r="D53" i="1" s="1"/>
  <c r="E53" i="1" a="1"/>
  <c r="E53" i="1" s="1"/>
  <c r="F53" i="1" a="1"/>
  <c r="F53" i="1" s="1"/>
  <c r="G53" i="1" a="1"/>
  <c r="G53" i="1" s="1"/>
  <c r="B54" i="1" a="1"/>
  <c r="B54" i="1" s="1"/>
  <c r="C54" i="1" a="1"/>
  <c r="C54" i="1" s="1"/>
  <c r="D54" i="1" a="1"/>
  <c r="D54" i="1" s="1"/>
  <c r="E54" i="1" a="1"/>
  <c r="E54" i="1" s="1"/>
  <c r="F54" i="1" a="1"/>
  <c r="F54" i="1" s="1"/>
  <c r="G54" i="1" a="1"/>
  <c r="G54" i="1" s="1"/>
  <c r="B55" i="1" a="1"/>
  <c r="B55" i="1" s="1"/>
  <c r="C55" i="1" a="1"/>
  <c r="C55" i="1" s="1"/>
  <c r="D55" i="1" a="1"/>
  <c r="D55" i="1" s="1"/>
  <c r="E55" i="1" a="1"/>
  <c r="E55" i="1" s="1"/>
  <c r="F55" i="1" a="1"/>
  <c r="F55" i="1" s="1"/>
  <c r="G55" i="1" a="1"/>
  <c r="G55" i="1" s="1"/>
  <c r="B56" i="1" a="1"/>
  <c r="B56" i="1" s="1"/>
  <c r="C56" i="1" a="1"/>
  <c r="C56" i="1" s="1"/>
  <c r="D56" i="1" a="1"/>
  <c r="D56" i="1" s="1"/>
  <c r="E56" i="1" a="1"/>
  <c r="E56" i="1" s="1"/>
  <c r="F56" i="1" a="1"/>
  <c r="F56" i="1" s="1"/>
  <c r="G56" i="1" a="1"/>
  <c r="G56" i="1" s="1"/>
  <c r="B57" i="1" a="1"/>
  <c r="B57" i="1" s="1"/>
  <c r="C57" i="1" a="1"/>
  <c r="C57" i="1" s="1"/>
  <c r="D57" i="1" a="1"/>
  <c r="D57" i="1" s="1"/>
  <c r="E57" i="1" a="1"/>
  <c r="E57" i="1" s="1"/>
  <c r="F57" i="1" a="1"/>
  <c r="F57" i="1" s="1"/>
  <c r="G57" i="1" a="1"/>
  <c r="G57" i="1" s="1"/>
  <c r="B58" i="1" a="1"/>
  <c r="B58" i="1" s="1"/>
  <c r="C58" i="1" a="1"/>
  <c r="C58" i="1" s="1"/>
  <c r="D58" i="1" a="1"/>
  <c r="D58" i="1" s="1"/>
  <c r="E58" i="1" a="1"/>
  <c r="E58" i="1" s="1"/>
  <c r="F58" i="1" a="1"/>
  <c r="F58" i="1" s="1"/>
  <c r="G58" i="1" a="1"/>
  <c r="G58" i="1" s="1"/>
  <c r="B29" i="1" a="1"/>
  <c r="B29" i="1" s="1"/>
  <c r="C29" i="1" a="1"/>
  <c r="C29" i="1" s="1"/>
  <c r="D29" i="1" a="1"/>
  <c r="D29" i="1" s="1"/>
  <c r="E29" i="1" a="1"/>
  <c r="E29" i="1" s="1"/>
  <c r="F29" i="1" a="1"/>
  <c r="F29" i="1" s="1"/>
  <c r="B30" i="1" a="1"/>
  <c r="B30" i="1" s="1"/>
  <c r="C30" i="1" a="1"/>
  <c r="C30" i="1" s="1"/>
  <c r="D30" i="1" a="1"/>
  <c r="D30" i="1" s="1"/>
  <c r="E30" i="1" a="1"/>
  <c r="E30" i="1" s="1"/>
  <c r="F30" i="1" a="1"/>
  <c r="F30" i="1" s="1"/>
  <c r="B31" i="1" a="1"/>
  <c r="B31" i="1" s="1"/>
  <c r="C31" i="1" a="1"/>
  <c r="C31" i="1" s="1"/>
  <c r="D31" i="1" a="1"/>
  <c r="D31" i="1" s="1"/>
  <c r="E31" i="1" a="1"/>
  <c r="E31" i="1" s="1"/>
  <c r="F31" i="1" a="1"/>
  <c r="F31" i="1" s="1"/>
  <c r="B32" i="1" a="1"/>
  <c r="B32" i="1" s="1"/>
  <c r="C32" i="1" a="1"/>
  <c r="C32" i="1" s="1"/>
  <c r="D32" i="1" a="1"/>
  <c r="D32" i="1" s="1"/>
  <c r="E32" i="1" a="1"/>
  <c r="E32" i="1" s="1"/>
  <c r="F32" i="1" a="1"/>
  <c r="F32" i="1" s="1"/>
  <c r="B33" i="1" a="1"/>
  <c r="B33" i="1" s="1"/>
  <c r="C33" i="1" a="1"/>
  <c r="C33" i="1" s="1"/>
  <c r="D33" i="1" a="1"/>
  <c r="D33" i="1" s="1"/>
  <c r="E33" i="1" a="1"/>
  <c r="E33" i="1" s="1"/>
  <c r="F33" i="1" a="1"/>
  <c r="F33" i="1" s="1"/>
  <c r="B34" i="1" a="1"/>
  <c r="B34" i="1" s="1"/>
  <c r="C34" i="1" a="1"/>
  <c r="C34" i="1" s="1"/>
  <c r="D34" i="1" a="1"/>
  <c r="D34" i="1" s="1"/>
  <c r="E34" i="1" a="1"/>
  <c r="E34" i="1" s="1"/>
  <c r="F34" i="1" a="1"/>
  <c r="F34" i="1" s="1"/>
  <c r="B35" i="1" a="1"/>
  <c r="B35" i="1" s="1"/>
  <c r="C35" i="1" a="1"/>
  <c r="C35" i="1" s="1"/>
  <c r="D35" i="1" a="1"/>
  <c r="D35" i="1" s="1"/>
  <c r="E35" i="1" a="1"/>
  <c r="E35" i="1" s="1"/>
  <c r="F35" i="1" a="1"/>
  <c r="F35" i="1" s="1"/>
  <c r="B36" i="1" a="1"/>
  <c r="B36" i="1" s="1"/>
  <c r="C36" i="1" a="1"/>
  <c r="C36" i="1" s="1"/>
  <c r="D36" i="1" a="1"/>
  <c r="D36" i="1" s="1"/>
  <c r="E36" i="1" a="1"/>
  <c r="E36" i="1" s="1"/>
  <c r="F36" i="1" a="1"/>
  <c r="F36" i="1" s="1"/>
  <c r="B37" i="1" a="1"/>
  <c r="B37" i="1" s="1"/>
  <c r="C37" i="1" a="1"/>
  <c r="C37" i="1" s="1"/>
  <c r="D37" i="1" a="1"/>
  <c r="D37" i="1" s="1"/>
  <c r="E37" i="1" a="1"/>
  <c r="E37" i="1" s="1"/>
  <c r="F37" i="1" a="1"/>
  <c r="F37" i="1" s="1"/>
  <c r="B38" i="1" a="1"/>
  <c r="B38" i="1" s="1"/>
  <c r="C38" i="1" a="1"/>
  <c r="C38" i="1" s="1"/>
  <c r="D38" i="1" a="1"/>
  <c r="D38" i="1" s="1"/>
  <c r="E38" i="1" a="1"/>
  <c r="E38" i="1" s="1"/>
  <c r="F38" i="1" a="1"/>
  <c r="F38" i="1" s="1"/>
  <c r="B39" i="1" a="1"/>
  <c r="B39" i="1" s="1"/>
  <c r="C39" i="1" a="1"/>
  <c r="C39" i="1" s="1"/>
  <c r="D39" i="1" a="1"/>
  <c r="D39" i="1" s="1"/>
  <c r="E39" i="1" a="1"/>
  <c r="E39" i="1" s="1"/>
  <c r="F39" i="1" a="1"/>
  <c r="F39" i="1" s="1"/>
  <c r="B40" i="1" a="1"/>
  <c r="B40" i="1" s="1"/>
  <c r="C40" i="1" a="1"/>
  <c r="C40" i="1" s="1"/>
  <c r="D40" i="1" a="1"/>
  <c r="D40" i="1" s="1"/>
  <c r="E40" i="1" a="1"/>
  <c r="E40" i="1" s="1"/>
  <c r="F40" i="1" a="1"/>
  <c r="F40" i="1" s="1"/>
  <c r="B41" i="1" a="1"/>
  <c r="B41" i="1" s="1"/>
  <c r="C41" i="1" a="1"/>
  <c r="C41" i="1" s="1"/>
  <c r="D41" i="1" a="1"/>
  <c r="D41" i="1" s="1"/>
  <c r="E41" i="1" a="1"/>
  <c r="E41" i="1" s="1"/>
  <c r="F41" i="1" a="1"/>
  <c r="F41" i="1" s="1"/>
  <c r="B42" i="1" a="1"/>
  <c r="B42" i="1" s="1"/>
  <c r="C42" i="1" a="1"/>
  <c r="C42" i="1" s="1"/>
  <c r="D42" i="1" a="1"/>
  <c r="D42" i="1" s="1"/>
  <c r="E42" i="1" a="1"/>
  <c r="E42" i="1" s="1"/>
  <c r="F42" i="1" a="1"/>
  <c r="F42" i="1" s="1"/>
  <c r="B43" i="1" a="1"/>
  <c r="B43" i="1" s="1"/>
  <c r="C43" i="1" a="1"/>
  <c r="C43" i="1" s="1"/>
  <c r="D43" i="1" a="1"/>
  <c r="D43" i="1" s="1"/>
  <c r="E43" i="1" a="1"/>
  <c r="E43" i="1" s="1"/>
  <c r="F43" i="1" a="1"/>
  <c r="F43" i="1" s="1"/>
  <c r="B20" i="1" a="1"/>
  <c r="B20" i="1" s="1"/>
  <c r="C20" i="1" a="1"/>
  <c r="C20" i="1" s="1"/>
  <c r="D20" i="1" a="1"/>
  <c r="D20" i="1" s="1"/>
  <c r="E20" i="1" a="1"/>
  <c r="E20" i="1" s="1"/>
  <c r="J45" i="30" s="1"/>
  <c r="F20" i="1" a="1"/>
  <c r="F20" i="1" s="1"/>
  <c r="K45" i="30" s="1"/>
  <c r="B21" i="1" a="1"/>
  <c r="B21" i="1" s="1"/>
  <c r="C21" i="1" a="1"/>
  <c r="C21" i="1" s="1"/>
  <c r="D21" i="1" a="1"/>
  <c r="D21" i="1" s="1"/>
  <c r="E21" i="1" a="1"/>
  <c r="E21" i="1" s="1"/>
  <c r="J48" i="30" s="1"/>
  <c r="F21" i="1" a="1"/>
  <c r="F21" i="1" s="1"/>
  <c r="K48" i="30" s="1"/>
  <c r="B22" i="1" a="1"/>
  <c r="B22" i="1" s="1"/>
  <c r="C22" i="1" a="1"/>
  <c r="C22" i="1" s="1"/>
  <c r="D22" i="1" a="1"/>
  <c r="D22" i="1" s="1"/>
  <c r="E22" i="1" a="1"/>
  <c r="E22" i="1" s="1"/>
  <c r="J51" i="30" s="1"/>
  <c r="F22" i="1" a="1"/>
  <c r="F22" i="1" s="1"/>
  <c r="K51" i="30" s="1"/>
  <c r="B23" i="1" a="1"/>
  <c r="B23" i="1" s="1"/>
  <c r="C23" i="1" a="1"/>
  <c r="C23" i="1" s="1"/>
  <c r="D23" i="1" a="1"/>
  <c r="D23" i="1" s="1"/>
  <c r="E23" i="1" a="1"/>
  <c r="E23" i="1" s="1"/>
  <c r="J54" i="30" s="1"/>
  <c r="F23" i="1" a="1"/>
  <c r="F23" i="1" s="1"/>
  <c r="K54" i="30" s="1"/>
  <c r="B24" i="1" a="1"/>
  <c r="B24" i="1" s="1"/>
  <c r="C24" i="1" a="1"/>
  <c r="C24" i="1" s="1"/>
  <c r="D24" i="1" a="1"/>
  <c r="D24" i="1" s="1"/>
  <c r="E24" i="1" a="1"/>
  <c r="E24" i="1" s="1"/>
  <c r="J57" i="30" s="1"/>
  <c r="F24" i="1" a="1"/>
  <c r="F24" i="1" s="1"/>
  <c r="K57" i="30" s="1"/>
  <c r="B25" i="1" a="1"/>
  <c r="B25" i="1" s="1"/>
  <c r="C25" i="1" a="1"/>
  <c r="C25" i="1" s="1"/>
  <c r="D25" i="1" a="1"/>
  <c r="D25" i="1" s="1"/>
  <c r="E25" i="1" a="1"/>
  <c r="E25" i="1" s="1"/>
  <c r="J60" i="30" s="1"/>
  <c r="F25" i="1" a="1"/>
  <c r="F25" i="1" s="1"/>
  <c r="K60" i="30" s="1"/>
  <c r="B26" i="1" a="1"/>
  <c r="B26" i="1" s="1"/>
  <c r="C26" i="1" a="1"/>
  <c r="C26" i="1" s="1"/>
  <c r="D26" i="1" a="1"/>
  <c r="D26" i="1" s="1"/>
  <c r="E26" i="1" a="1"/>
  <c r="E26" i="1" s="1"/>
  <c r="F26" i="1" a="1"/>
  <c r="F26" i="1" s="1"/>
  <c r="B27" i="1" a="1"/>
  <c r="B27" i="1" s="1"/>
  <c r="C27" i="1" a="1"/>
  <c r="C27" i="1" s="1"/>
  <c r="D27" i="1" a="1"/>
  <c r="D27" i="1" s="1"/>
  <c r="E27" i="1" a="1"/>
  <c r="E27" i="1" s="1"/>
  <c r="F27" i="1" a="1"/>
  <c r="F27" i="1" s="1"/>
  <c r="B28" i="1" a="1"/>
  <c r="B28" i="1" s="1"/>
  <c r="C28" i="1" a="1"/>
  <c r="C28" i="1" s="1"/>
  <c r="D28" i="1" a="1"/>
  <c r="D28" i="1" s="1"/>
  <c r="E28" i="1" a="1"/>
  <c r="E28" i="1" s="1"/>
  <c r="F28" i="1" a="1"/>
  <c r="F28" i="1" s="1"/>
  <c r="Z61" i="18" l="1"/>
  <c r="BJ46" i="1"/>
  <c r="BI46" i="1"/>
  <c r="AW46" i="1"/>
  <c r="AU46" i="1"/>
  <c r="BG46" i="1"/>
  <c r="AV46" i="1"/>
  <c r="AX46" i="1"/>
  <c r="BH46" i="1"/>
  <c r="BF46" i="1"/>
  <c r="AT46" i="1"/>
  <c r="AX47" i="1"/>
  <c r="BH47" i="1"/>
  <c r="BJ47" i="1"/>
  <c r="AV47" i="1"/>
  <c r="AW47" i="1"/>
  <c r="BF47" i="1"/>
  <c r="BG47" i="1"/>
  <c r="AT47" i="1"/>
  <c r="BI47" i="1"/>
  <c r="AU47" i="1"/>
  <c r="AW48" i="1"/>
  <c r="AX48" i="1"/>
  <c r="BI48" i="1"/>
  <c r="BJ48" i="1"/>
  <c r="BH48" i="1"/>
  <c r="AT48" i="1"/>
  <c r="BF48" i="1"/>
  <c r="AU48" i="1"/>
  <c r="BG48" i="1"/>
  <c r="AV48" i="1"/>
  <c r="AW49" i="1"/>
  <c r="AT49" i="1"/>
  <c r="BC49" i="1"/>
  <c r="AX49" i="1"/>
  <c r="BB49" i="1"/>
  <c r="BA49" i="1"/>
  <c r="AU49" i="1"/>
  <c r="AZ49" i="1"/>
  <c r="BD49" i="1"/>
  <c r="AV49" i="1"/>
  <c r="AN58" i="1"/>
  <c r="AP58" i="1"/>
  <c r="AR58" i="1"/>
  <c r="AB58" i="1"/>
  <c r="AC58" i="1"/>
  <c r="AE58" i="1"/>
  <c r="AO58" i="1"/>
  <c r="AQ58" i="1"/>
  <c r="AD58" i="1"/>
  <c r="AF58" i="1"/>
  <c r="AB54" i="1"/>
  <c r="AC54" i="1"/>
  <c r="AO54" i="1"/>
  <c r="AQ54" i="1"/>
  <c r="AD54" i="1"/>
  <c r="AF54" i="1"/>
  <c r="AN54" i="1"/>
  <c r="AP54" i="1"/>
  <c r="AR54" i="1"/>
  <c r="AE54" i="1"/>
  <c r="AE50" i="1"/>
  <c r="AO50" i="1"/>
  <c r="AQ50" i="1"/>
  <c r="AC50" i="1"/>
  <c r="AD50" i="1"/>
  <c r="AF50" i="1"/>
  <c r="AN50" i="1"/>
  <c r="AP50" i="1"/>
  <c r="AR50" i="1"/>
  <c r="AB50" i="1"/>
  <c r="AQ46" i="1"/>
  <c r="AE46" i="1"/>
  <c r="AN46" i="1"/>
  <c r="AR46" i="1"/>
  <c r="AD46" i="1"/>
  <c r="AC46" i="1"/>
  <c r="AP46" i="1"/>
  <c r="AO46" i="1"/>
  <c r="AB46" i="1"/>
  <c r="AF46" i="1"/>
  <c r="AJ66" i="1"/>
  <c r="AD66" i="1"/>
  <c r="AF66" i="1"/>
  <c r="AB66" i="1"/>
  <c r="AK66" i="1"/>
  <c r="AN66" i="1"/>
  <c r="AP66" i="1"/>
  <c r="AC66" i="1"/>
  <c r="AL66" i="1"/>
  <c r="AE66" i="1"/>
  <c r="AH66" i="1"/>
  <c r="AI66" i="1"/>
  <c r="AO66" i="1"/>
  <c r="AR66" i="1"/>
  <c r="AQ66" i="1"/>
  <c r="AD62" i="1"/>
  <c r="AF62" i="1"/>
  <c r="AC62" i="1"/>
  <c r="AE62" i="1"/>
  <c r="AP62" i="1"/>
  <c r="AR62" i="1"/>
  <c r="AN62" i="1"/>
  <c r="AQ62" i="1"/>
  <c r="AB62" i="1"/>
  <c r="AO62" i="1"/>
  <c r="AC55" i="1"/>
  <c r="AN55" i="1"/>
  <c r="AQ55" i="1"/>
  <c r="AD55" i="1"/>
  <c r="AB55" i="1"/>
  <c r="AE55" i="1"/>
  <c r="AO55" i="1"/>
  <c r="AF55" i="1"/>
  <c r="AR55" i="1"/>
  <c r="AP55" i="1"/>
  <c r="AF51" i="1"/>
  <c r="AC51" i="1"/>
  <c r="AN51" i="1"/>
  <c r="AB51" i="1"/>
  <c r="AE51" i="1"/>
  <c r="AR51" i="1"/>
  <c r="AD51" i="1"/>
  <c r="AP51" i="1"/>
  <c r="AO51" i="1"/>
  <c r="AQ51" i="1"/>
  <c r="AQ47" i="1"/>
  <c r="AB47" i="1"/>
  <c r="AO47" i="1"/>
  <c r="AE47" i="1"/>
  <c r="AF47" i="1"/>
  <c r="AC47" i="1"/>
  <c r="AP47" i="1"/>
  <c r="AR47" i="1"/>
  <c r="AD47" i="1"/>
  <c r="AN47" i="1"/>
  <c r="AF63" i="1"/>
  <c r="AD63" i="1"/>
  <c r="AP63" i="1"/>
  <c r="AR63" i="1"/>
  <c r="AN63" i="1"/>
  <c r="AO63" i="1"/>
  <c r="AE63" i="1"/>
  <c r="AQ63" i="1"/>
  <c r="AB63" i="1"/>
  <c r="AC63" i="1"/>
  <c r="AE59" i="1"/>
  <c r="AO59" i="1"/>
  <c r="AQ59" i="1"/>
  <c r="AN59" i="1"/>
  <c r="AB59" i="1"/>
  <c r="AD59" i="1"/>
  <c r="AF59" i="1"/>
  <c r="AP59" i="1"/>
  <c r="AR59" i="1"/>
  <c r="AC59" i="1"/>
  <c r="AO56" i="1"/>
  <c r="AP56" i="1"/>
  <c r="AB56" i="1"/>
  <c r="AD56" i="1"/>
  <c r="AN56" i="1"/>
  <c r="AQ56" i="1"/>
  <c r="AR56" i="1"/>
  <c r="AE56" i="1"/>
  <c r="AF56" i="1"/>
  <c r="AC56" i="1"/>
  <c r="AN52" i="1"/>
  <c r="AQ52" i="1"/>
  <c r="AR52" i="1"/>
  <c r="AC52" i="1"/>
  <c r="AE52" i="1"/>
  <c r="AF52" i="1"/>
  <c r="AO52" i="1"/>
  <c r="AP52" i="1"/>
  <c r="AD52" i="1"/>
  <c r="AB52" i="1"/>
  <c r="AB48" i="1"/>
  <c r="AD48" i="1"/>
  <c r="AN48" i="1"/>
  <c r="AQ48" i="1"/>
  <c r="AO48" i="1"/>
  <c r="AF48" i="1"/>
  <c r="AR48" i="1"/>
  <c r="AC48" i="1"/>
  <c r="AP48" i="1"/>
  <c r="AE48" i="1"/>
  <c r="AR64" i="1"/>
  <c r="AC64" i="1"/>
  <c r="AE64" i="1"/>
  <c r="AP64" i="1"/>
  <c r="AQ64" i="1"/>
  <c r="AF64" i="1"/>
  <c r="AB64" i="1"/>
  <c r="AD64" i="1"/>
  <c r="AN64" i="1"/>
  <c r="AO64" i="1"/>
  <c r="AQ60" i="1"/>
  <c r="AB60" i="1"/>
  <c r="AD60" i="1"/>
  <c r="AN60" i="1"/>
  <c r="AR60" i="1"/>
  <c r="AC60" i="1"/>
  <c r="AE60" i="1"/>
  <c r="AF60" i="1"/>
  <c r="AO60" i="1"/>
  <c r="AP60" i="1"/>
  <c r="AB57" i="1"/>
  <c r="AD57" i="1"/>
  <c r="AF57" i="1"/>
  <c r="AK57" i="1"/>
  <c r="AC57" i="1"/>
  <c r="AE57" i="1"/>
  <c r="AH57" i="1"/>
  <c r="AJ57" i="1"/>
  <c r="AL57" i="1"/>
  <c r="AI57" i="1"/>
  <c r="AC53" i="1"/>
  <c r="AE53" i="1"/>
  <c r="AH53" i="1"/>
  <c r="AL53" i="1"/>
  <c r="AI53" i="1"/>
  <c r="AB53" i="1"/>
  <c r="AD53" i="1"/>
  <c r="AF53" i="1"/>
  <c r="AJ53" i="1"/>
  <c r="AK53" i="1"/>
  <c r="AI49" i="1"/>
  <c r="AC49" i="1"/>
  <c r="AE49" i="1"/>
  <c r="AH49" i="1"/>
  <c r="AL49" i="1"/>
  <c r="AB49" i="1"/>
  <c r="AD49" i="1"/>
  <c r="AF49" i="1"/>
  <c r="AJ49" i="1"/>
  <c r="AK49" i="1"/>
  <c r="AH65" i="1"/>
  <c r="AB65" i="1"/>
  <c r="AD65" i="1"/>
  <c r="AF65" i="1"/>
  <c r="AI65" i="1"/>
  <c r="AK65" i="1"/>
  <c r="AC65" i="1"/>
  <c r="AE65" i="1"/>
  <c r="AJ65" i="1"/>
  <c r="AL65" i="1"/>
  <c r="AK61" i="1"/>
  <c r="AB61" i="1"/>
  <c r="AI61" i="1"/>
  <c r="AJ61" i="1"/>
  <c r="AF61" i="1"/>
  <c r="AC61" i="1"/>
  <c r="AE61" i="1"/>
  <c r="AH61" i="1"/>
  <c r="AD61" i="1"/>
  <c r="AL61" i="1"/>
  <c r="Y51" i="1" a="1"/>
  <c r="Y51" i="1" s="1"/>
  <c r="Z51" i="1" a="1"/>
  <c r="Z51" i="1" s="1"/>
  <c r="Y52" i="1" a="1"/>
  <c r="Y52" i="1" s="1"/>
  <c r="Z52" i="1" a="1"/>
  <c r="Z52" i="1" s="1"/>
  <c r="Y53" i="1" a="1"/>
  <c r="Y53" i="1" s="1"/>
  <c r="Z53" i="1" a="1"/>
  <c r="Z53" i="1" s="1"/>
  <c r="Y54" i="1" a="1"/>
  <c r="Y54" i="1" s="1"/>
  <c r="Z54" i="1" a="1"/>
  <c r="Z54" i="1" s="1"/>
  <c r="Y55" i="1" a="1"/>
  <c r="Y55" i="1" s="1"/>
  <c r="Z55" i="1" a="1"/>
  <c r="Z55" i="1" s="1"/>
  <c r="Y56" i="1" a="1"/>
  <c r="Y56" i="1" s="1"/>
  <c r="Z56" i="1" a="1"/>
  <c r="Z56" i="1" s="1"/>
  <c r="Y57" i="1" a="1"/>
  <c r="Y57" i="1" s="1"/>
  <c r="Z57" i="1" a="1"/>
  <c r="Z57" i="1" s="1"/>
  <c r="Y58" i="1" a="1"/>
  <c r="Y58" i="1" s="1"/>
  <c r="Z58" i="1" a="1"/>
  <c r="Z58" i="1" s="1"/>
  <c r="Y59" i="1" a="1"/>
  <c r="Y59" i="1" s="1"/>
  <c r="Z59" i="1" a="1"/>
  <c r="Z59" i="1" s="1"/>
  <c r="Y60" i="1" a="1"/>
  <c r="Y60" i="1" s="1"/>
  <c r="Z60" i="1" a="1"/>
  <c r="Z60" i="1" s="1"/>
  <c r="Y61" i="1" a="1"/>
  <c r="Y61" i="1" s="1"/>
  <c r="Z61" i="1" a="1"/>
  <c r="Z61" i="1" s="1"/>
  <c r="Y62" i="1" a="1"/>
  <c r="Y62" i="1" s="1"/>
  <c r="Z62" i="1" a="1"/>
  <c r="Z62" i="1" s="1"/>
  <c r="Y63" i="1" a="1"/>
  <c r="Y63" i="1" s="1"/>
  <c r="Z63" i="1" a="1"/>
  <c r="Z63" i="1" s="1"/>
  <c r="Y64" i="1" a="1"/>
  <c r="Y64" i="1" s="1"/>
  <c r="Z64" i="1" a="1"/>
  <c r="Z64" i="1" s="1"/>
  <c r="Y65" i="1" a="1"/>
  <c r="Y65" i="1" s="1"/>
  <c r="Z65" i="1" a="1"/>
  <c r="Z65" i="1" s="1"/>
  <c r="Y66" i="1" a="1"/>
  <c r="Y66" i="1" s="1"/>
  <c r="Z66" i="1" a="1"/>
  <c r="Z66" i="1" s="1"/>
  <c r="Y28" i="1" a="1"/>
  <c r="Y28" i="1" s="1"/>
  <c r="Z28" i="1" a="1"/>
  <c r="Z28" i="1" s="1"/>
  <c r="Y29" i="1" a="1"/>
  <c r="Y29" i="1" s="1"/>
  <c r="Z29" i="1" a="1"/>
  <c r="Z29" i="1" s="1"/>
  <c r="Y30" i="1" a="1"/>
  <c r="Y30" i="1" s="1"/>
  <c r="Z30" i="1" a="1"/>
  <c r="Z30" i="1" s="1"/>
  <c r="Y31" i="1" a="1"/>
  <c r="Y31" i="1" s="1"/>
  <c r="Z31" i="1" a="1"/>
  <c r="Z31" i="1" s="1"/>
  <c r="Y32" i="1" a="1"/>
  <c r="Y32" i="1" s="1"/>
  <c r="Z32" i="1" a="1"/>
  <c r="Z32" i="1" s="1"/>
  <c r="Y33" i="1" a="1"/>
  <c r="Y33" i="1" s="1"/>
  <c r="Z33" i="1" a="1"/>
  <c r="Z33" i="1" s="1"/>
  <c r="Y34" i="1" a="1"/>
  <c r="Y34" i="1" s="1"/>
  <c r="Z34" i="1" a="1"/>
  <c r="Z34" i="1" s="1"/>
  <c r="Y35" i="1" a="1"/>
  <c r="Y35" i="1" s="1"/>
  <c r="Z35" i="1" a="1"/>
  <c r="Z35" i="1" s="1"/>
  <c r="Y36" i="1" a="1"/>
  <c r="Y36" i="1" s="1"/>
  <c r="Z36" i="1" a="1"/>
  <c r="Z36" i="1" s="1"/>
  <c r="Y37" i="1" a="1"/>
  <c r="Y37" i="1" s="1"/>
  <c r="Z37" i="1" a="1"/>
  <c r="Z37" i="1" s="1"/>
  <c r="Y38" i="1" a="1"/>
  <c r="Y38" i="1" s="1"/>
  <c r="Z38" i="1" a="1"/>
  <c r="Z38" i="1" s="1"/>
  <c r="Y39" i="1" a="1"/>
  <c r="Y39" i="1" s="1"/>
  <c r="Z39" i="1" a="1"/>
  <c r="Z39" i="1" s="1"/>
  <c r="Y40" i="1" a="1"/>
  <c r="Y40" i="1" s="1"/>
  <c r="Z40" i="1" a="1"/>
  <c r="Z40" i="1" s="1"/>
  <c r="Y41" i="1" a="1"/>
  <c r="Y41" i="1" s="1"/>
  <c r="Z41" i="1" a="1"/>
  <c r="Z41" i="1" s="1"/>
  <c r="Y42" i="1" a="1"/>
  <c r="Y42" i="1" s="1"/>
  <c r="Z42" i="1" a="1"/>
  <c r="Z42" i="1" s="1"/>
  <c r="Y43" i="1" a="1"/>
  <c r="Y43" i="1" s="1"/>
  <c r="Z43" i="1" a="1"/>
  <c r="Z43" i="1" s="1"/>
  <c r="Y44" i="1" a="1"/>
  <c r="Y44" i="1" s="1"/>
  <c r="Z44" i="1" a="1"/>
  <c r="Z44" i="1" s="1"/>
  <c r="Y45" i="1" a="1"/>
  <c r="Y45" i="1" s="1"/>
  <c r="Z45" i="1" a="1"/>
  <c r="Z45" i="1" s="1"/>
  <c r="Y46" i="1" a="1"/>
  <c r="Y46" i="1" s="1"/>
  <c r="Z46" i="1" a="1"/>
  <c r="Z46" i="1" s="1"/>
  <c r="Y47" i="1" a="1"/>
  <c r="Y47" i="1" s="1"/>
  <c r="Z47" i="1" a="1"/>
  <c r="Z47" i="1" s="1"/>
  <c r="Y48" i="1" a="1"/>
  <c r="Y48" i="1" s="1"/>
  <c r="Z48" i="1" a="1"/>
  <c r="Z48" i="1" s="1"/>
  <c r="Y49" i="1" a="1"/>
  <c r="Y49" i="1" s="1"/>
  <c r="Z49" i="1" a="1"/>
  <c r="Z49" i="1" s="1"/>
  <c r="Y50" i="1" a="1"/>
  <c r="Y50" i="1" s="1"/>
  <c r="Z50" i="1" a="1"/>
  <c r="Z50" i="1" s="1"/>
  <c r="Y17" i="1" a="1"/>
  <c r="Y17" i="1" s="1"/>
  <c r="Z17" i="1" a="1"/>
  <c r="Z17" i="1" s="1"/>
  <c r="Y18" i="1" a="1"/>
  <c r="Y18" i="1" s="1"/>
  <c r="Z18" i="1" a="1"/>
  <c r="Z18" i="1" s="1"/>
  <c r="Y19" i="1" a="1"/>
  <c r="Y19" i="1" s="1"/>
  <c r="Z19" i="1" a="1"/>
  <c r="Z19" i="1" s="1"/>
  <c r="Y20" i="1" a="1"/>
  <c r="Y20" i="1" s="1"/>
  <c r="Z20" i="1" a="1"/>
  <c r="Z20" i="1" s="1"/>
  <c r="Y21" i="1" a="1"/>
  <c r="Y21" i="1" s="1"/>
  <c r="Z21" i="1" a="1"/>
  <c r="Z21" i="1" s="1"/>
  <c r="Y22" i="1" a="1"/>
  <c r="Y22" i="1" s="1"/>
  <c r="Z22" i="1" a="1"/>
  <c r="Z22" i="1" s="1"/>
  <c r="Y23" i="1" a="1"/>
  <c r="Y23" i="1" s="1"/>
  <c r="Z23" i="1" a="1"/>
  <c r="Z23" i="1" s="1"/>
  <c r="Y24" i="1" a="1"/>
  <c r="Y24" i="1" s="1"/>
  <c r="Z24" i="1" a="1"/>
  <c r="Z24" i="1" s="1"/>
  <c r="Y25" i="1" a="1"/>
  <c r="Y25" i="1" s="1"/>
  <c r="Z25" i="1" a="1"/>
  <c r="Z25" i="1" s="1"/>
  <c r="Y26" i="1" a="1"/>
  <c r="Y26" i="1" s="1"/>
  <c r="Z26" i="1" a="1"/>
  <c r="Z26" i="1" s="1"/>
  <c r="Y27" i="1" a="1"/>
  <c r="Y27" i="1" s="1"/>
  <c r="Z27" i="1" a="1"/>
  <c r="Z27" i="1" s="1"/>
  <c r="Z9" i="1" a="1"/>
  <c r="Z9" i="1" s="1"/>
  <c r="Z10" i="1" a="1"/>
  <c r="Z10" i="1" s="1"/>
  <c r="Z11" i="1" a="1"/>
  <c r="Z11" i="1" s="1"/>
  <c r="Z12" i="1" a="1"/>
  <c r="Z12" i="1" s="1"/>
  <c r="Z13" i="1" a="1"/>
  <c r="Z13" i="1" s="1"/>
  <c r="Z14" i="1" a="1"/>
  <c r="Z14" i="1" s="1"/>
  <c r="Z15" i="1" a="1"/>
  <c r="Z15" i="1" s="1"/>
  <c r="Z16" i="1" a="1"/>
  <c r="Z16" i="1" s="1"/>
  <c r="Z7" i="1" a="1"/>
  <c r="Z7" i="1" s="1"/>
  <c r="Y10" i="1" a="1"/>
  <c r="Y10" i="1" s="1"/>
  <c r="Y11" i="1" a="1"/>
  <c r="Y11" i="1" s="1"/>
  <c r="Y12" i="1" a="1"/>
  <c r="Y12" i="1" s="1"/>
  <c r="Y13" i="1" a="1"/>
  <c r="Y13" i="1" s="1"/>
  <c r="Y14" i="1" a="1"/>
  <c r="Y14" i="1" s="1"/>
  <c r="Y15" i="1" a="1"/>
  <c r="Y15" i="1" s="1"/>
  <c r="Y16" i="1" a="1"/>
  <c r="Y16" i="1" s="1"/>
  <c r="Y8" i="1" a="1"/>
  <c r="Y8" i="1" s="1"/>
  <c r="Z8" i="1" a="1"/>
  <c r="Z8" i="1" s="1"/>
  <c r="Y9" i="1" a="1"/>
  <c r="Y9" i="1" s="1"/>
  <c r="Y7" i="1" a="1"/>
  <c r="Y7" i="1" s="1"/>
  <c r="BA46" i="1"/>
  <c r="BA47" i="1"/>
  <c r="BC48" i="1"/>
  <c r="BI49" i="1"/>
  <c r="AI60" i="1"/>
  <c r="I62" i="1"/>
  <c r="J62" i="1"/>
  <c r="K62" i="1"/>
  <c r="I63" i="1"/>
  <c r="J63" i="1"/>
  <c r="K63" i="1"/>
  <c r="I64" i="1"/>
  <c r="J64" i="1"/>
  <c r="K64" i="1"/>
  <c r="AK64" i="1" s="1"/>
  <c r="I65" i="1"/>
  <c r="J65" i="1"/>
  <c r="K65" i="1"/>
  <c r="I66" i="1"/>
  <c r="J66" i="1"/>
  <c r="K66" i="1"/>
  <c r="B18" i="1" a="1"/>
  <c r="B18" i="1" s="1"/>
  <c r="C18" i="1" a="1"/>
  <c r="C18" i="1" s="1"/>
  <c r="D18" i="1" a="1"/>
  <c r="D18" i="1" s="1"/>
  <c r="E18" i="1" a="1"/>
  <c r="E18" i="1" s="1"/>
  <c r="J39" i="30" s="1"/>
  <c r="F18" i="1" a="1"/>
  <c r="F18" i="1" s="1"/>
  <c r="K39" i="30" s="1"/>
  <c r="B19" i="1" a="1"/>
  <c r="B19" i="1" s="1"/>
  <c r="C19" i="1" a="1"/>
  <c r="C19" i="1" s="1"/>
  <c r="D19" i="1" a="1"/>
  <c r="D19" i="1" s="1"/>
  <c r="E19" i="1" a="1"/>
  <c r="E19" i="1" s="1"/>
  <c r="J42" i="30" s="1"/>
  <c r="F19" i="1" a="1"/>
  <c r="F19" i="1" s="1"/>
  <c r="K42" i="30" s="1"/>
  <c r="C10" i="1" a="1"/>
  <c r="C10" i="1" s="1"/>
  <c r="D10" i="1" a="1"/>
  <c r="D10" i="1" s="1"/>
  <c r="E10" i="1" a="1"/>
  <c r="E10" i="1" s="1"/>
  <c r="J15" i="30" s="1"/>
  <c r="F10" i="1" a="1"/>
  <c r="F10" i="1" s="1"/>
  <c r="K15" i="30" s="1"/>
  <c r="C11" i="1" a="1"/>
  <c r="C11" i="1" s="1"/>
  <c r="D11" i="1" a="1"/>
  <c r="D11" i="1" s="1"/>
  <c r="E11" i="1" a="1"/>
  <c r="E11" i="1" s="1"/>
  <c r="J18" i="30" s="1"/>
  <c r="F11" i="1" a="1"/>
  <c r="F11" i="1" s="1"/>
  <c r="K18" i="30" s="1"/>
  <c r="B12" i="1" a="1"/>
  <c r="B12" i="1" s="1"/>
  <c r="C12" i="1" a="1"/>
  <c r="C12" i="1" s="1"/>
  <c r="D12" i="1" a="1"/>
  <c r="D12" i="1" s="1"/>
  <c r="E12" i="1" a="1"/>
  <c r="E12" i="1" s="1"/>
  <c r="J21" i="30" s="1"/>
  <c r="F12" i="1" a="1"/>
  <c r="F12" i="1" s="1"/>
  <c r="K21" i="30" s="1"/>
  <c r="B13" i="1" a="1"/>
  <c r="B13" i="1" s="1"/>
  <c r="C13" i="1" a="1"/>
  <c r="C13" i="1" s="1"/>
  <c r="D13" i="1" a="1"/>
  <c r="D13" i="1" s="1"/>
  <c r="E13" i="1" a="1"/>
  <c r="E13" i="1" s="1"/>
  <c r="J24" i="30" s="1"/>
  <c r="F13" i="1" a="1"/>
  <c r="F13" i="1" s="1"/>
  <c r="K24" i="30" s="1"/>
  <c r="B14" i="1" a="1"/>
  <c r="B14" i="1" s="1"/>
  <c r="C14" i="1" a="1"/>
  <c r="C14" i="1" s="1"/>
  <c r="D14" i="1" a="1"/>
  <c r="D14" i="1" s="1"/>
  <c r="E14" i="1" a="1"/>
  <c r="E14" i="1" s="1"/>
  <c r="J27" i="30" s="1"/>
  <c r="F14" i="1" a="1"/>
  <c r="F14" i="1" s="1"/>
  <c r="K27" i="30" s="1"/>
  <c r="B15" i="1" a="1"/>
  <c r="B15" i="1" s="1"/>
  <c r="C15" i="1" a="1"/>
  <c r="C15" i="1" s="1"/>
  <c r="D15" i="1" a="1"/>
  <c r="D15" i="1" s="1"/>
  <c r="E15" i="1" a="1"/>
  <c r="E15" i="1" s="1"/>
  <c r="J30" i="30" s="1"/>
  <c r="F15" i="1" a="1"/>
  <c r="F15" i="1" s="1"/>
  <c r="K30" i="30" s="1"/>
  <c r="B16" i="1" a="1"/>
  <c r="B16" i="1" s="1"/>
  <c r="C16" i="1" a="1"/>
  <c r="C16" i="1" s="1"/>
  <c r="D16" i="1" a="1"/>
  <c r="D16" i="1" s="1"/>
  <c r="E16" i="1" a="1"/>
  <c r="E16" i="1" s="1"/>
  <c r="J33" i="30" s="1"/>
  <c r="F16" i="1" a="1"/>
  <c r="F16" i="1" s="1"/>
  <c r="K33" i="30" s="1"/>
  <c r="B17" i="1" a="1"/>
  <c r="B17" i="1" s="1"/>
  <c r="C17" i="1" a="1"/>
  <c r="C17" i="1" s="1"/>
  <c r="D17" i="1" a="1"/>
  <c r="D17" i="1" s="1"/>
  <c r="E17" i="1" a="1"/>
  <c r="E17" i="1" s="1"/>
  <c r="J36" i="30" s="1"/>
  <c r="F17" i="1" a="1"/>
  <c r="F17" i="1" s="1"/>
  <c r="K36" i="30" s="1"/>
  <c r="E8" i="1" a="1"/>
  <c r="E8" i="1" s="1"/>
  <c r="J9" i="30" s="1"/>
  <c r="F8" i="1" a="1"/>
  <c r="F8" i="1" s="1"/>
  <c r="K9" i="30" s="1"/>
  <c r="E9" i="1" a="1"/>
  <c r="E9" i="1" s="1"/>
  <c r="J12" i="30" s="1"/>
  <c r="F9" i="1" a="1"/>
  <c r="F9" i="1" s="1"/>
  <c r="K12" i="30" s="1"/>
  <c r="G7" i="1" a="1"/>
  <c r="G7" i="1" s="1"/>
  <c r="F7" i="1" a="1"/>
  <c r="F7" i="1" s="1"/>
  <c r="K6" i="30" s="1"/>
  <c r="E7" i="1" a="1"/>
  <c r="E7" i="1" s="1"/>
  <c r="J6" i="30" s="1"/>
  <c r="B8" i="1" a="1"/>
  <c r="B8" i="1" s="1"/>
  <c r="B7" i="1" a="1"/>
  <c r="B7" i="1" s="1"/>
  <c r="D8" i="1" a="1"/>
  <c r="D8" i="1" s="1"/>
  <c r="D9" i="1" a="1"/>
  <c r="D9" i="1" s="1"/>
  <c r="D7" i="1" a="1"/>
  <c r="D7" i="1" s="1"/>
  <c r="C9" i="1" a="1"/>
  <c r="C9" i="1" s="1"/>
  <c r="C8" i="1" a="1"/>
  <c r="C8" i="1" s="1"/>
  <c r="C7" i="1" a="1"/>
  <c r="C7" i="1" s="1"/>
  <c r="W3" i="1" l="1"/>
  <c r="V3" i="1"/>
  <c r="U3" i="1"/>
  <c r="C7" i="18" s="1"/>
  <c r="Z63" i="18"/>
  <c r="P63" i="1"/>
  <c r="U63" i="1"/>
  <c r="U64" i="1"/>
  <c r="P64" i="1"/>
  <c r="U65" i="1"/>
  <c r="P65" i="1"/>
  <c r="P66" i="1"/>
  <c r="U66" i="1"/>
  <c r="P62" i="1"/>
  <c r="U62" i="1"/>
  <c r="AL64" i="1"/>
  <c r="V64" i="1"/>
  <c r="V66" i="1"/>
  <c r="AL63" i="1"/>
  <c r="V63" i="1"/>
  <c r="AN65" i="1"/>
  <c r="V65" i="1"/>
  <c r="AK62" i="1"/>
  <c r="V62" i="1"/>
  <c r="BG49" i="1"/>
  <c r="BB48" i="1"/>
  <c r="BC47" i="1"/>
  <c r="BD48" i="1"/>
  <c r="BD47" i="1"/>
  <c r="BD46" i="1"/>
  <c r="BH49" i="1"/>
  <c r="BA48" i="1"/>
  <c r="BB47" i="1"/>
  <c r="BC46" i="1"/>
  <c r="BJ49" i="1"/>
  <c r="AZ48" i="1"/>
  <c r="AZ46" i="1"/>
  <c r="BF49" i="1"/>
  <c r="BB46" i="1"/>
  <c r="AZ47" i="1"/>
  <c r="AO65" i="1"/>
  <c r="AJ64" i="1"/>
  <c r="AJ62" i="1"/>
  <c r="AR61" i="1"/>
  <c r="AJ59" i="1"/>
  <c r="AH64" i="1"/>
  <c r="AH63" i="1"/>
  <c r="AI63" i="1"/>
  <c r="AL62" i="1"/>
  <c r="AH62" i="1"/>
  <c r="AN61" i="1"/>
  <c r="AQ65" i="1"/>
  <c r="AJ63" i="1"/>
  <c r="AL58" i="1"/>
  <c r="AR65" i="1"/>
  <c r="AK63" i="1"/>
  <c r="AP65" i="1"/>
  <c r="AI64" i="1"/>
  <c r="AI62" i="1"/>
  <c r="AL54" i="1"/>
  <c r="AL60" i="1"/>
  <c r="AK60" i="1"/>
  <c r="AH58" i="1"/>
  <c r="AK56" i="1"/>
  <c r="AQ61" i="1"/>
  <c r="AO61" i="1"/>
  <c r="AI58" i="1"/>
  <c r="AJ58" i="1"/>
  <c r="AI59" i="1"/>
  <c r="AH59" i="1"/>
  <c r="AK58" i="1"/>
  <c r="AJ55" i="1"/>
  <c r="AK47" i="1"/>
  <c r="AP61" i="1"/>
  <c r="AH60" i="1"/>
  <c r="AJ60" i="1"/>
  <c r="AL59" i="1"/>
  <c r="AP57" i="1"/>
  <c r="AH54" i="1"/>
  <c r="AK59" i="1"/>
  <c r="AO57" i="1"/>
  <c r="AI54" i="1"/>
  <c r="AQ57" i="1"/>
  <c r="AN57" i="1"/>
  <c r="AH56" i="1"/>
  <c r="AO53" i="1"/>
  <c r="AH51" i="1"/>
  <c r="AR57" i="1"/>
  <c r="AJ54" i="1"/>
  <c r="AI55" i="1"/>
  <c r="AR53" i="1"/>
  <c r="AI56" i="1"/>
  <c r="AH55" i="1"/>
  <c r="AK54" i="1"/>
  <c r="AI50" i="1"/>
  <c r="AL56" i="1"/>
  <c r="AL55" i="1"/>
  <c r="AI52" i="1"/>
  <c r="AJ56" i="1"/>
  <c r="AK55" i="1"/>
  <c r="AH52" i="1"/>
  <c r="AH46" i="1"/>
  <c r="AP53" i="1"/>
  <c r="AQ53" i="1"/>
  <c r="AJ51" i="1"/>
  <c r="AK50" i="1"/>
  <c r="AI48" i="1"/>
  <c r="AI51" i="1"/>
  <c r="AL50" i="1"/>
  <c r="AN53" i="1"/>
  <c r="AL52" i="1"/>
  <c r="AL51" i="1"/>
  <c r="AJ50" i="1"/>
  <c r="AJ52" i="1"/>
  <c r="AK52" i="1"/>
  <c r="AK51" i="1"/>
  <c r="AH50" i="1"/>
  <c r="AI47" i="1"/>
  <c r="AJ48" i="1"/>
  <c r="AK46" i="1"/>
  <c r="AQ49" i="1"/>
  <c r="AK48" i="1"/>
  <c r="AP49" i="1"/>
  <c r="AO49" i="1"/>
  <c r="AH48" i="1"/>
  <c r="AL47" i="1"/>
  <c r="AN49" i="1"/>
  <c r="AR49" i="1"/>
  <c r="AI46" i="1"/>
  <c r="AJ47" i="1"/>
  <c r="AH47" i="1"/>
  <c r="AL46" i="1"/>
  <c r="AJ46" i="1"/>
  <c r="AL48" i="1"/>
  <c r="AL44" i="1"/>
  <c r="AK44" i="1"/>
  <c r="AJ44" i="1"/>
  <c r="AI44" i="1"/>
  <c r="AH44" i="1"/>
  <c r="AX36" i="1"/>
  <c r="AU36" i="1"/>
  <c r="AT36" i="1"/>
  <c r="AW36" i="1"/>
  <c r="AV36" i="1"/>
  <c r="AE27" i="1"/>
  <c r="AF27" i="1"/>
  <c r="AC27" i="1"/>
  <c r="AD27" i="1"/>
  <c r="AB27" i="1"/>
  <c r="AI43" i="1"/>
  <c r="AH43" i="1"/>
  <c r="AL43" i="1"/>
  <c r="AJ43" i="1"/>
  <c r="AK43" i="1"/>
  <c r="AB35" i="1"/>
  <c r="AC35" i="1"/>
  <c r="AE35" i="1"/>
  <c r="AD35" i="1"/>
  <c r="AF35" i="1"/>
  <c r="AC26" i="1"/>
  <c r="AB26" i="1"/>
  <c r="AE26" i="1"/>
  <c r="AF26" i="1"/>
  <c r="AD26" i="1"/>
  <c r="AJ42" i="1"/>
  <c r="AH42" i="1"/>
  <c r="AK42" i="1"/>
  <c r="AL42" i="1"/>
  <c r="AI42" i="1"/>
  <c r="AB34" i="1"/>
  <c r="AD34" i="1"/>
  <c r="AE34" i="1"/>
  <c r="AF34" i="1"/>
  <c r="AC34" i="1"/>
  <c r="AW25" i="1"/>
  <c r="AX25" i="1"/>
  <c r="AV25" i="1"/>
  <c r="AU25" i="1"/>
  <c r="AT25" i="1"/>
  <c r="AB41" i="1"/>
  <c r="AD41" i="1"/>
  <c r="AC41" i="1"/>
  <c r="AE41" i="1"/>
  <c r="AF41" i="1"/>
  <c r="AX33" i="1"/>
  <c r="AT33" i="1"/>
  <c r="AU33" i="1"/>
  <c r="AV33" i="1"/>
  <c r="AW33" i="1"/>
  <c r="AC24" i="1"/>
  <c r="AE24" i="1"/>
  <c r="AB24" i="1"/>
  <c r="AD24" i="1"/>
  <c r="AF24" i="1"/>
  <c r="AC20" i="1"/>
  <c r="AE20" i="1"/>
  <c r="AB20" i="1"/>
  <c r="AD20" i="1"/>
  <c r="AF20" i="1"/>
  <c r="AF8" i="1"/>
  <c r="AE8" i="1"/>
  <c r="AC8" i="1"/>
  <c r="AB8" i="1"/>
  <c r="AD8" i="1"/>
  <c r="AB15" i="1"/>
  <c r="AD15" i="1"/>
  <c r="AC15" i="1"/>
  <c r="AE15" i="1"/>
  <c r="AF15" i="1"/>
  <c r="AT12" i="1"/>
  <c r="AV12" i="1"/>
  <c r="AW12" i="1"/>
  <c r="AX12" i="1"/>
  <c r="AU12" i="1"/>
  <c r="AF40" i="1"/>
  <c r="AB40" i="1"/>
  <c r="AE40" i="1"/>
  <c r="AC40" i="1"/>
  <c r="AD40" i="1"/>
  <c r="AU31" i="1"/>
  <c r="AT31" i="1"/>
  <c r="AV31" i="1"/>
  <c r="AX31" i="1"/>
  <c r="AW31" i="1"/>
  <c r="AE23" i="1"/>
  <c r="AF23" i="1"/>
  <c r="AD23" i="1"/>
  <c r="AB23" i="1"/>
  <c r="AC23" i="1"/>
  <c r="AB32" i="1"/>
  <c r="AD32" i="1"/>
  <c r="AC32" i="1"/>
  <c r="AE32" i="1"/>
  <c r="AF32" i="1"/>
  <c r="AD39" i="1"/>
  <c r="AC39" i="1"/>
  <c r="AE39" i="1"/>
  <c r="AB39" i="1"/>
  <c r="AF39" i="1"/>
  <c r="AB30" i="1"/>
  <c r="AD30" i="1"/>
  <c r="AC30" i="1"/>
  <c r="AE30" i="1"/>
  <c r="AF30" i="1"/>
  <c r="AB22" i="1"/>
  <c r="AF22" i="1"/>
  <c r="AC22" i="1"/>
  <c r="AE22" i="1"/>
  <c r="AD22" i="1"/>
  <c r="AF16" i="1"/>
  <c r="AC16" i="1"/>
  <c r="AD16" i="1"/>
  <c r="AE16" i="1"/>
  <c r="AB16" i="1"/>
  <c r="AV38" i="1"/>
  <c r="AT38" i="1"/>
  <c r="AX38" i="1"/>
  <c r="AW38" i="1"/>
  <c r="AU38" i="1"/>
  <c r="AD29" i="1"/>
  <c r="AB29" i="1"/>
  <c r="AC29" i="1"/>
  <c r="AF29" i="1"/>
  <c r="AE29" i="1"/>
  <c r="AN7" i="1"/>
  <c r="AL7" i="1"/>
  <c r="AO7" i="1"/>
  <c r="AI7" i="1"/>
  <c r="AQ7" i="1"/>
  <c r="AH7" i="1"/>
  <c r="AR7" i="1"/>
  <c r="AJ7" i="1"/>
  <c r="AP7" i="1"/>
  <c r="AK7" i="1"/>
  <c r="AO45" i="1"/>
  <c r="AQ45" i="1"/>
  <c r="AN45" i="1"/>
  <c r="AR45" i="1"/>
  <c r="AP45" i="1"/>
  <c r="AB37" i="1"/>
  <c r="AF37" i="1"/>
  <c r="AC37" i="1"/>
  <c r="AD37" i="1"/>
  <c r="AE37" i="1"/>
  <c r="AW28" i="1"/>
  <c r="AT28" i="1"/>
  <c r="AX28" i="1"/>
  <c r="AU28" i="1"/>
  <c r="AV28" i="1"/>
  <c r="K63" i="27"/>
  <c r="J63" i="27"/>
  <c r="K60" i="27"/>
  <c r="J60" i="27"/>
  <c r="J45" i="27"/>
  <c r="K57" i="27"/>
  <c r="K42" i="27"/>
  <c r="K33" i="27"/>
  <c r="J33" i="27"/>
  <c r="K45" i="27"/>
  <c r="K21" i="27"/>
  <c r="J39" i="27"/>
  <c r="K6" i="27"/>
  <c r="J9" i="27"/>
  <c r="J27" i="27"/>
  <c r="K9" i="27"/>
  <c r="J42" i="27"/>
  <c r="J12" i="27"/>
  <c r="J15" i="27"/>
  <c r="J36" i="27"/>
  <c r="K30" i="27"/>
  <c r="K54" i="27"/>
  <c r="K51" i="27"/>
  <c r="K18" i="27"/>
  <c r="J21" i="27"/>
  <c r="K12" i="27"/>
  <c r="K27" i="27"/>
  <c r="K24" i="27"/>
  <c r="K39" i="27"/>
  <c r="J6" i="27"/>
  <c r="K15" i="27"/>
  <c r="J18" i="27"/>
  <c r="J57" i="27"/>
  <c r="J48" i="27"/>
  <c r="J30" i="27"/>
  <c r="J54" i="27"/>
  <c r="J24" i="27"/>
  <c r="K36" i="27"/>
  <c r="K48" i="27"/>
  <c r="J51" i="27"/>
  <c r="AB7" i="1"/>
  <c r="Z65" i="18" l="1"/>
  <c r="AC7" i="1"/>
  <c r="AU21" i="1"/>
  <c r="AT21" i="1"/>
  <c r="AW21" i="1"/>
  <c r="AV21" i="1"/>
  <c r="AX21" i="1"/>
  <c r="AF7" i="1"/>
  <c r="AD10" i="1"/>
  <c r="AE10" i="1"/>
  <c r="AF10" i="1"/>
  <c r="AC10" i="1"/>
  <c r="AB10" i="1"/>
  <c r="AE7" i="1"/>
  <c r="AV17" i="1"/>
  <c r="AX17" i="1"/>
  <c r="AW17" i="1"/>
  <c r="AU17" i="1"/>
  <c r="AT17" i="1"/>
  <c r="AD7" i="1"/>
  <c r="AC13" i="1"/>
  <c r="AE13" i="1"/>
  <c r="AB13" i="1"/>
  <c r="AD13" i="1"/>
  <c r="AF13" i="1"/>
  <c r="AD18" i="1"/>
  <c r="AF18" i="1"/>
  <c r="AB18" i="1"/>
  <c r="AC18" i="1"/>
  <c r="AE18" i="1"/>
  <c r="AC14" i="1"/>
  <c r="AD14" i="1"/>
  <c r="AF14" i="1"/>
  <c r="AB14" i="1"/>
  <c r="AE14" i="1"/>
  <c r="AF19" i="1"/>
  <c r="AB19" i="1"/>
  <c r="AC19" i="1"/>
  <c r="AD19" i="1"/>
  <c r="AE19" i="1"/>
  <c r="AU9" i="1"/>
  <c r="AW9" i="1"/>
  <c r="AX9" i="1"/>
  <c r="AV9" i="1"/>
  <c r="AT9" i="1"/>
  <c r="AW11" i="1"/>
  <c r="AT11" i="1"/>
  <c r="AV11" i="1"/>
  <c r="AU11" i="1"/>
  <c r="AX11" i="1"/>
  <c r="BD6" i="1"/>
  <c r="F8" i="35" s="1"/>
  <c r="F41" i="35" s="1"/>
  <c r="F24" i="37" s="1"/>
  <c r="AR6" i="1"/>
  <c r="G8" i="35" s="1"/>
  <c r="G41" i="35" s="1"/>
  <c r="G24" i="37" s="1"/>
  <c r="BF6" i="1"/>
  <c r="H4" i="35" s="1"/>
  <c r="BJ6" i="1"/>
  <c r="H8" i="35" s="1"/>
  <c r="H41" i="35" s="1"/>
  <c r="H24" i="37" s="1"/>
  <c r="BG6" i="1"/>
  <c r="H5" i="35" s="1"/>
  <c r="H38" i="35" s="1"/>
  <c r="H21" i="37" s="1"/>
  <c r="BH6" i="1"/>
  <c r="H6" i="35" s="1"/>
  <c r="H39" i="35" s="1"/>
  <c r="H22" i="37" s="1"/>
  <c r="BI6" i="1"/>
  <c r="H7" i="35" s="1"/>
  <c r="H40" i="35" s="1"/>
  <c r="H23" i="37" s="1"/>
  <c r="W14" i="1"/>
  <c r="G26" i="22"/>
  <c r="E26" i="22"/>
  <c r="C26" i="22"/>
  <c r="Z67" i="18" l="1"/>
  <c r="H23" i="29"/>
  <c r="H23" i="28"/>
  <c r="H23" i="22"/>
  <c r="H23" i="32"/>
  <c r="H9" i="35"/>
  <c r="H37" i="35"/>
  <c r="H20" i="37" s="1"/>
  <c r="G24" i="29"/>
  <c r="G24" i="28"/>
  <c r="G24" i="22"/>
  <c r="G24" i="32"/>
  <c r="H22" i="28"/>
  <c r="H22" i="32"/>
  <c r="H22" i="29"/>
  <c r="H22" i="22"/>
  <c r="H21" i="29"/>
  <c r="H21" i="28"/>
  <c r="H21" i="22"/>
  <c r="H21" i="32"/>
  <c r="F24" i="29"/>
  <c r="F24" i="28"/>
  <c r="F24" i="22"/>
  <c r="F24" i="32"/>
  <c r="H24" i="28"/>
  <c r="H24" i="32"/>
  <c r="H24" i="29"/>
  <c r="H24" i="22"/>
  <c r="W37" i="1"/>
  <c r="W36" i="1"/>
  <c r="W12" i="1"/>
  <c r="W8" i="1"/>
  <c r="W59" i="1"/>
  <c r="W43" i="1"/>
  <c r="W57" i="1"/>
  <c r="W47" i="1"/>
  <c r="W23" i="1"/>
  <c r="W35" i="1"/>
  <c r="W17" i="1"/>
  <c r="W28" i="1"/>
  <c r="W34" i="1"/>
  <c r="W33" i="1"/>
  <c r="W24" i="1"/>
  <c r="W54" i="1"/>
  <c r="W55" i="1"/>
  <c r="W18" i="1"/>
  <c r="W27" i="1"/>
  <c r="W50" i="1"/>
  <c r="W25" i="1"/>
  <c r="W38" i="1"/>
  <c r="W48" i="1"/>
  <c r="W41" i="1"/>
  <c r="W19" i="1"/>
  <c r="W11" i="1"/>
  <c r="W58" i="1"/>
  <c r="W61" i="1"/>
  <c r="W31" i="1"/>
  <c r="W62" i="1"/>
  <c r="W46" i="1"/>
  <c r="W15" i="1"/>
  <c r="W16" i="1"/>
  <c r="W22" i="1"/>
  <c r="W49" i="1"/>
  <c r="W30" i="1"/>
  <c r="W51" i="1"/>
  <c r="W40" i="1"/>
  <c r="W10" i="1"/>
  <c r="W7" i="1"/>
  <c r="W63" i="1"/>
  <c r="W64" i="1"/>
  <c r="W65" i="1"/>
  <c r="W45" i="1"/>
  <c r="W44" i="1"/>
  <c r="W66" i="1"/>
  <c r="W21" i="1"/>
  <c r="W53" i="1"/>
  <c r="W42" i="1"/>
  <c r="W56" i="1"/>
  <c r="W39" i="1"/>
  <c r="W29" i="1"/>
  <c r="W13" i="1"/>
  <c r="W9" i="1"/>
  <c r="W52" i="1"/>
  <c r="W26" i="1"/>
  <c r="W60" i="1"/>
  <c r="W32" i="1"/>
  <c r="W20" i="1"/>
  <c r="AX6" i="1"/>
  <c r="D8" i="35" s="1"/>
  <c r="AF6" i="1"/>
  <c r="C8" i="35" s="1"/>
  <c r="AL6" i="1"/>
  <c r="E8" i="35" s="1"/>
  <c r="E41" i="35" s="1"/>
  <c r="E24" i="37" s="1"/>
  <c r="I4" i="24"/>
  <c r="H25" i="37" l="1"/>
  <c r="Z69" i="18"/>
  <c r="K8" i="35"/>
  <c r="C41" i="35"/>
  <c r="C24" i="37" s="1"/>
  <c r="K24" i="37" s="1"/>
  <c r="H20" i="29"/>
  <c r="H25" i="29" s="1"/>
  <c r="H20" i="22"/>
  <c r="H20" i="28"/>
  <c r="H25" i="28" s="1"/>
  <c r="H20" i="32"/>
  <c r="H25" i="32" s="1"/>
  <c r="D41" i="35"/>
  <c r="D24" i="37" s="1"/>
  <c r="L24" i="37" s="1"/>
  <c r="L8" i="35"/>
  <c r="E24" i="29"/>
  <c r="E24" i="28"/>
  <c r="E24" i="22"/>
  <c r="E24" i="32"/>
  <c r="M24" i="37" l="1"/>
  <c r="M8" i="35"/>
  <c r="Z71" i="18"/>
  <c r="L41" i="35"/>
  <c r="D24" i="29"/>
  <c r="L24" i="29" s="1"/>
  <c r="D24" i="28"/>
  <c r="L24" i="28" s="1"/>
  <c r="D24" i="22"/>
  <c r="D24" i="32"/>
  <c r="L24" i="32" s="1"/>
  <c r="C24" i="29"/>
  <c r="K24" i="29" s="1"/>
  <c r="C24" i="28"/>
  <c r="K24" i="28" s="1"/>
  <c r="C24" i="22"/>
  <c r="K41" i="35"/>
  <c r="C24" i="32"/>
  <c r="K24" i="32" s="1"/>
  <c r="N4" i="24"/>
  <c r="N5" i="24"/>
  <c r="I5" i="24"/>
  <c r="G5" i="24"/>
  <c r="G4" i="24"/>
  <c r="F5" i="24"/>
  <c r="E5" i="24"/>
  <c r="C5" i="24"/>
  <c r="I3" i="24"/>
  <c r="K2" i="24"/>
  <c r="A3" i="24"/>
  <c r="E2" i="24"/>
  <c r="A2" i="24"/>
  <c r="M41" i="35" l="1"/>
  <c r="M24" i="28"/>
  <c r="M24" i="29"/>
  <c r="Z73" i="18"/>
  <c r="M24" i="32"/>
  <c r="BA6" i="1"/>
  <c r="F5" i="35" s="1"/>
  <c r="F38" i="35" s="1"/>
  <c r="F21" i="37" s="1"/>
  <c r="AU6" i="1"/>
  <c r="D5" i="35" s="1"/>
  <c r="AN6" i="1"/>
  <c r="G4" i="35" s="1"/>
  <c r="E10" i="22"/>
  <c r="Z75" i="18" l="1"/>
  <c r="G37" i="35"/>
  <c r="G20" i="37" s="1"/>
  <c r="L5" i="35"/>
  <c r="D38" i="35"/>
  <c r="D21" i="37" s="1"/>
  <c r="L21" i="37" s="1"/>
  <c r="F21" i="29"/>
  <c r="F21" i="22"/>
  <c r="F21" i="28"/>
  <c r="F21" i="32"/>
  <c r="AW6" i="1"/>
  <c r="D7" i="35" s="1"/>
  <c r="AO6" i="1"/>
  <c r="G5" i="35" s="1"/>
  <c r="G38" i="35" s="1"/>
  <c r="G21" i="37" s="1"/>
  <c r="AZ6" i="1"/>
  <c r="F4" i="35" s="1"/>
  <c r="AV6" i="1"/>
  <c r="D6" i="35" s="1"/>
  <c r="AQ6" i="1"/>
  <c r="G7" i="35" s="1"/>
  <c r="G40" i="35" s="1"/>
  <c r="G23" i="37" s="1"/>
  <c r="AP6" i="1"/>
  <c r="G6" i="35" s="1"/>
  <c r="G39" i="35" s="1"/>
  <c r="G22" i="37" s="1"/>
  <c r="BB6" i="1"/>
  <c r="F6" i="35" s="1"/>
  <c r="F39" i="35" s="1"/>
  <c r="F22" i="37" s="1"/>
  <c r="BC6" i="1"/>
  <c r="F7" i="35" s="1"/>
  <c r="F40" i="35" s="1"/>
  <c r="F23" i="37" s="1"/>
  <c r="AT6" i="1"/>
  <c r="D4" i="35" s="1"/>
  <c r="AE6" i="1"/>
  <c r="C7" i="35" s="1"/>
  <c r="AB6" i="1"/>
  <c r="C4" i="35" s="1"/>
  <c r="AD6" i="1"/>
  <c r="C6" i="35" s="1"/>
  <c r="AC6" i="1"/>
  <c r="C5" i="35" s="1"/>
  <c r="Q10" i="9"/>
  <c r="Q7" i="9"/>
  <c r="I2" i="12"/>
  <c r="F4" i="12"/>
  <c r="H4" i="12"/>
  <c r="A2" i="12"/>
  <c r="H2" i="18"/>
  <c r="G4" i="18"/>
  <c r="A7" i="15"/>
  <c r="A7" i="21"/>
  <c r="A5" i="21"/>
  <c r="D5" i="21"/>
  <c r="D3" i="21"/>
  <c r="D3" i="15"/>
  <c r="D5" i="15"/>
  <c r="A5" i="15"/>
  <c r="E3" i="5"/>
  <c r="E2" i="5"/>
  <c r="G1" i="1"/>
  <c r="A2" i="5"/>
  <c r="L2" i="5"/>
  <c r="G25" i="37" l="1"/>
  <c r="A73" i="18" a="1"/>
  <c r="A73" i="18" s="1"/>
  <c r="D69" i="18" a="1"/>
  <c r="D69" i="18" s="1"/>
  <c r="D35" i="18" a="1"/>
  <c r="D35" i="18" s="1"/>
  <c r="D49" i="18" a="1"/>
  <c r="D49" i="18" s="1"/>
  <c r="D47" i="18" a="1"/>
  <c r="D47" i="18" s="1"/>
  <c r="D61" i="18" a="1"/>
  <c r="D61" i="18" s="1"/>
  <c r="D59" i="18" a="1"/>
  <c r="D59" i="18" s="1"/>
  <c r="D55" i="18" a="1"/>
  <c r="D55" i="18" s="1"/>
  <c r="D53" i="18" a="1"/>
  <c r="D53" i="18" s="1"/>
  <c r="D25" i="18" a="1"/>
  <c r="D25" i="18" s="1"/>
  <c r="D19" i="18" a="1"/>
  <c r="D19" i="18" s="1"/>
  <c r="D33" i="18" a="1"/>
  <c r="D33" i="18" s="1"/>
  <c r="D31" i="18" a="1"/>
  <c r="D31" i="18" s="1"/>
  <c r="D45" i="18" a="1"/>
  <c r="D45" i="18" s="1"/>
  <c r="D43" i="18" a="1"/>
  <c r="D43" i="18" s="1"/>
  <c r="D39" i="18" a="1"/>
  <c r="D39" i="18" s="1"/>
  <c r="D37" i="18" a="1"/>
  <c r="D37" i="18" s="1"/>
  <c r="D67" i="18" a="1"/>
  <c r="D67" i="18" s="1"/>
  <c r="D17" i="18" a="1"/>
  <c r="D17" i="18" s="1"/>
  <c r="D15" i="18" a="1"/>
  <c r="D15" i="18" s="1"/>
  <c r="D29" i="18" a="1"/>
  <c r="D29" i="18" s="1"/>
  <c r="D27" i="18" a="1"/>
  <c r="D27" i="18" s="1"/>
  <c r="D23" i="18" a="1"/>
  <c r="D23" i="18" s="1"/>
  <c r="D21" i="18" a="1"/>
  <c r="D21" i="18" s="1"/>
  <c r="D51" i="18" a="1"/>
  <c r="D51" i="18" s="1"/>
  <c r="D65" i="18" a="1"/>
  <c r="D65" i="18" s="1"/>
  <c r="D63" i="18" a="1"/>
  <c r="D63" i="18" s="1"/>
  <c r="D41" i="18" a="1"/>
  <c r="D41" i="18" s="1"/>
  <c r="D77" i="18" a="1"/>
  <c r="D77" i="18" s="1"/>
  <c r="D57" i="18" a="1"/>
  <c r="D57" i="18" s="1"/>
  <c r="D75" i="18" a="1"/>
  <c r="D75" i="18" s="1"/>
  <c r="D71" i="18" a="1"/>
  <c r="D71" i="18" s="1"/>
  <c r="D73" i="18" a="1"/>
  <c r="D73" i="18" s="1"/>
  <c r="E73" i="18" a="1"/>
  <c r="E73" i="18" s="1"/>
  <c r="B17" i="18" a="1"/>
  <c r="B17" i="18" s="1"/>
  <c r="A17" i="18" a="1"/>
  <c r="A17" i="18" s="1"/>
  <c r="E17" i="18" a="1"/>
  <c r="E17" i="18" s="1"/>
  <c r="E15" i="18" a="1"/>
  <c r="E15" i="18" s="1"/>
  <c r="A15" i="18" a="1"/>
  <c r="A15" i="18" s="1"/>
  <c r="C15" i="18" a="1"/>
  <c r="C15" i="18" s="1"/>
  <c r="B15" i="18" a="1"/>
  <c r="B15" i="18" s="1"/>
  <c r="C17" i="18" a="1"/>
  <c r="C17" i="18" s="1"/>
  <c r="A19" i="18" a="1"/>
  <c r="A19" i="18" s="1"/>
  <c r="E19" i="18" a="1"/>
  <c r="E19" i="18" s="1"/>
  <c r="C19" i="18" a="1"/>
  <c r="C19" i="18" s="1"/>
  <c r="B19" i="18" a="1"/>
  <c r="B19" i="18" s="1"/>
  <c r="C21" i="18" a="1"/>
  <c r="C21" i="18" s="1"/>
  <c r="B21" i="18" a="1"/>
  <c r="B21" i="18" s="1"/>
  <c r="A21" i="18" a="1"/>
  <c r="A21" i="18" s="1"/>
  <c r="E21" i="18" a="1"/>
  <c r="E21" i="18" s="1"/>
  <c r="B23" i="18" a="1"/>
  <c r="B23" i="18" s="1"/>
  <c r="A23" i="18" a="1"/>
  <c r="A23" i="18" s="1"/>
  <c r="E23" i="18" a="1"/>
  <c r="E23" i="18" s="1"/>
  <c r="C23" i="18" a="1"/>
  <c r="C23" i="18" s="1"/>
  <c r="B25" i="18" a="1"/>
  <c r="B25" i="18" s="1"/>
  <c r="C25" i="18" a="1"/>
  <c r="C25" i="18" s="1"/>
  <c r="A25" i="18" a="1"/>
  <c r="A25" i="18" s="1"/>
  <c r="E25" i="18" a="1"/>
  <c r="E25" i="18" s="1"/>
  <c r="B27" i="18" a="1"/>
  <c r="B27" i="18" s="1"/>
  <c r="E27" i="18" a="1"/>
  <c r="E27" i="18" s="1"/>
  <c r="A27" i="18" a="1"/>
  <c r="A27" i="18" s="1"/>
  <c r="C27" i="18" a="1"/>
  <c r="C27" i="18" s="1"/>
  <c r="A29" i="18" a="1"/>
  <c r="A29" i="18" s="1"/>
  <c r="B29" i="18" a="1"/>
  <c r="B29" i="18" s="1"/>
  <c r="C29" i="18" a="1"/>
  <c r="C29" i="18" s="1"/>
  <c r="E29" i="18" a="1"/>
  <c r="E29" i="18" s="1"/>
  <c r="C31" i="18" a="1"/>
  <c r="C31" i="18" s="1"/>
  <c r="B31" i="18" a="1"/>
  <c r="B31" i="18" s="1"/>
  <c r="A31" i="18" a="1"/>
  <c r="A31" i="18" s="1"/>
  <c r="E31" i="18" a="1"/>
  <c r="E31" i="18" s="1"/>
  <c r="C33" i="18" a="1"/>
  <c r="C33" i="18" s="1"/>
  <c r="E33" i="18" a="1"/>
  <c r="E33" i="18" s="1"/>
  <c r="B33" i="18" a="1"/>
  <c r="B33" i="18" s="1"/>
  <c r="A33" i="18" a="1"/>
  <c r="A33" i="18" s="1"/>
  <c r="B35" i="18" a="1"/>
  <c r="B35" i="18" s="1"/>
  <c r="C35" i="18" a="1"/>
  <c r="C35" i="18" s="1"/>
  <c r="A35" i="18" a="1"/>
  <c r="A35" i="18" s="1"/>
  <c r="E35" i="18" a="1"/>
  <c r="E35" i="18" s="1"/>
  <c r="E37" i="18" a="1"/>
  <c r="E37" i="18" s="1"/>
  <c r="A37" i="18" a="1"/>
  <c r="A37" i="18" s="1"/>
  <c r="C37" i="18" a="1"/>
  <c r="C37" i="18" s="1"/>
  <c r="B37" i="18" a="1"/>
  <c r="B37" i="18" s="1"/>
  <c r="E39" i="18" a="1"/>
  <c r="E39" i="18" s="1"/>
  <c r="A39" i="18" a="1"/>
  <c r="A39" i="18" s="1"/>
  <c r="B39" i="18" a="1"/>
  <c r="B39" i="18" s="1"/>
  <c r="C39" i="18" a="1"/>
  <c r="C39" i="18" s="1"/>
  <c r="C41" i="18" a="1"/>
  <c r="C41" i="18" s="1"/>
  <c r="B41" i="18" a="1"/>
  <c r="B41" i="18" s="1"/>
  <c r="E41" i="18" a="1"/>
  <c r="E41" i="18" s="1"/>
  <c r="A41" i="18" a="1"/>
  <c r="A41" i="18" s="1"/>
  <c r="E43" i="18" a="1"/>
  <c r="E43" i="18" s="1"/>
  <c r="A43" i="18" a="1"/>
  <c r="A43" i="18" s="1"/>
  <c r="C43" i="18" a="1"/>
  <c r="C43" i="18" s="1"/>
  <c r="B43" i="18" a="1"/>
  <c r="B43" i="18" s="1"/>
  <c r="A45" i="18" a="1"/>
  <c r="A45" i="18" s="1"/>
  <c r="B45" i="18" a="1"/>
  <c r="B45" i="18" s="1"/>
  <c r="C45" i="18" a="1"/>
  <c r="C45" i="18" s="1"/>
  <c r="E45" i="18" a="1"/>
  <c r="E45" i="18" s="1"/>
  <c r="E47" i="18" a="1"/>
  <c r="E47" i="18" s="1"/>
  <c r="C47" i="18" a="1"/>
  <c r="C47" i="18" s="1"/>
  <c r="B47" i="18" a="1"/>
  <c r="B47" i="18" s="1"/>
  <c r="A47" i="18" a="1"/>
  <c r="A47" i="18" s="1"/>
  <c r="C49" i="18" a="1"/>
  <c r="C49" i="18" s="1"/>
  <c r="B49" i="18" a="1"/>
  <c r="B49" i="18" s="1"/>
  <c r="E49" i="18" a="1"/>
  <c r="E49" i="18" s="1"/>
  <c r="A49" i="18" a="1"/>
  <c r="A49" i="18" s="1"/>
  <c r="B51" i="18" a="1"/>
  <c r="B51" i="18" s="1"/>
  <c r="E51" i="18" a="1"/>
  <c r="E51" i="18" s="1"/>
  <c r="A51" i="18" a="1"/>
  <c r="A51" i="18" s="1"/>
  <c r="C51" i="18" a="1"/>
  <c r="C51" i="18" s="1"/>
  <c r="E53" i="18" a="1"/>
  <c r="E53" i="18" s="1"/>
  <c r="A53" i="18" a="1"/>
  <c r="A53" i="18" s="1"/>
  <c r="C53" i="18" a="1"/>
  <c r="C53" i="18" s="1"/>
  <c r="B53" i="18" a="1"/>
  <c r="B53" i="18" s="1"/>
  <c r="B55" i="18" a="1"/>
  <c r="B55" i="18" s="1"/>
  <c r="A55" i="18" a="1"/>
  <c r="A55" i="18" s="1"/>
  <c r="E55" i="18" a="1"/>
  <c r="E55" i="18" s="1"/>
  <c r="C55" i="18" a="1"/>
  <c r="C55" i="18" s="1"/>
  <c r="C57" i="18" a="1"/>
  <c r="C57" i="18" s="1"/>
  <c r="B57" i="18" a="1"/>
  <c r="B57" i="18" s="1"/>
  <c r="E57" i="18" a="1"/>
  <c r="E57" i="18" s="1"/>
  <c r="A57" i="18" a="1"/>
  <c r="A57" i="18" s="1"/>
  <c r="E59" i="18" a="1"/>
  <c r="E59" i="18" s="1"/>
  <c r="A59" i="18" a="1"/>
  <c r="A59" i="18" s="1"/>
  <c r="C59" i="18" a="1"/>
  <c r="C59" i="18" s="1"/>
  <c r="B59" i="18" a="1"/>
  <c r="B59" i="18" s="1"/>
  <c r="E61" i="18" a="1"/>
  <c r="E61" i="18" s="1"/>
  <c r="C61" i="18" a="1"/>
  <c r="C61" i="18" s="1"/>
  <c r="A61" i="18" a="1"/>
  <c r="A61" i="18" s="1"/>
  <c r="B61" i="18" a="1"/>
  <c r="B61" i="18" s="1"/>
  <c r="E63" i="18" a="1"/>
  <c r="E63" i="18" s="1"/>
  <c r="C63" i="18" a="1"/>
  <c r="C63" i="18" s="1"/>
  <c r="B63" i="18" a="1"/>
  <c r="B63" i="18" s="1"/>
  <c r="A63" i="18" a="1"/>
  <c r="A63" i="18" s="1"/>
  <c r="C65" i="18" a="1"/>
  <c r="C65" i="18" s="1"/>
  <c r="A65" i="18" a="1"/>
  <c r="A65" i="18" s="1"/>
  <c r="B65" i="18" a="1"/>
  <c r="B65" i="18" s="1"/>
  <c r="E65" i="18" a="1"/>
  <c r="E65" i="18" s="1"/>
  <c r="B67" i="18" a="1"/>
  <c r="B67" i="18" s="1"/>
  <c r="C67" i="18" a="1"/>
  <c r="C67" i="18" s="1"/>
  <c r="A67" i="18" a="1"/>
  <c r="A67" i="18" s="1"/>
  <c r="E67" i="18" a="1"/>
  <c r="E67" i="18" s="1"/>
  <c r="E69" i="18" a="1"/>
  <c r="E69" i="18" s="1"/>
  <c r="A69" i="18" a="1"/>
  <c r="A69" i="18" s="1"/>
  <c r="C69" i="18" a="1"/>
  <c r="C69" i="18" s="1"/>
  <c r="B69" i="18" a="1"/>
  <c r="B69" i="18" s="1"/>
  <c r="E71" i="18" a="1"/>
  <c r="E71" i="18" s="1"/>
  <c r="A71" i="18" a="1"/>
  <c r="A71" i="18" s="1"/>
  <c r="C71" i="18" a="1"/>
  <c r="C71" i="18" s="1"/>
  <c r="B71" i="18" a="1"/>
  <c r="B71" i="18" s="1"/>
  <c r="B73" i="18" a="1"/>
  <c r="B73" i="18" s="1"/>
  <c r="C73" i="18" a="1"/>
  <c r="C73" i="18" s="1"/>
  <c r="E75" i="18" a="1"/>
  <c r="E75" i="18" s="1"/>
  <c r="C75" i="18" a="1"/>
  <c r="C75" i="18" s="1"/>
  <c r="B75" i="18" a="1"/>
  <c r="B75" i="18" s="1"/>
  <c r="A75" i="18" a="1"/>
  <c r="A75" i="18" s="1"/>
  <c r="Z77" i="18"/>
  <c r="C37" i="35"/>
  <c r="C20" i="37" s="1"/>
  <c r="C9" i="35"/>
  <c r="F22" i="29"/>
  <c r="F22" i="28"/>
  <c r="F22" i="22"/>
  <c r="F22" i="32"/>
  <c r="F9" i="35"/>
  <c r="F37" i="35"/>
  <c r="F20" i="37" s="1"/>
  <c r="L4" i="35"/>
  <c r="L38" i="35"/>
  <c r="D21" i="28"/>
  <c r="L21" i="28" s="1"/>
  <c r="D21" i="32"/>
  <c r="L21" i="32" s="1"/>
  <c r="D21" i="29"/>
  <c r="L21" i="29" s="1"/>
  <c r="D21" i="22"/>
  <c r="C40" i="35"/>
  <c r="C23" i="37" s="1"/>
  <c r="G22" i="29"/>
  <c r="G22" i="28"/>
  <c r="G22" i="22"/>
  <c r="G22" i="32"/>
  <c r="G21" i="29"/>
  <c r="G21" i="28"/>
  <c r="G21" i="22"/>
  <c r="G21" i="32"/>
  <c r="C38" i="35"/>
  <c r="C21" i="37" s="1"/>
  <c r="D37" i="35"/>
  <c r="D20" i="37" s="1"/>
  <c r="D9" i="35"/>
  <c r="G23" i="29"/>
  <c r="G23" i="28"/>
  <c r="G23" i="22"/>
  <c r="G23" i="32"/>
  <c r="D40" i="35"/>
  <c r="D23" i="37" s="1"/>
  <c r="L23" i="37" s="1"/>
  <c r="L7" i="35"/>
  <c r="G9" i="35"/>
  <c r="C39" i="35"/>
  <c r="C22" i="37" s="1"/>
  <c r="F23" i="29"/>
  <c r="F23" i="22"/>
  <c r="F23" i="28"/>
  <c r="F23" i="32"/>
  <c r="D39" i="35"/>
  <c r="D22" i="37" s="1"/>
  <c r="L22" i="37" s="1"/>
  <c r="L6" i="35"/>
  <c r="G20" i="29"/>
  <c r="G20" i="28"/>
  <c r="G20" i="22"/>
  <c r="G20" i="32"/>
  <c r="O49" i="1"/>
  <c r="O50" i="1"/>
  <c r="O51" i="1"/>
  <c r="O52" i="1"/>
  <c r="O53" i="1"/>
  <c r="O54" i="1"/>
  <c r="O55" i="1"/>
  <c r="O56" i="1"/>
  <c r="O57" i="1"/>
  <c r="O58" i="1"/>
  <c r="O59" i="1"/>
  <c r="O60" i="1"/>
  <c r="O61" i="1"/>
  <c r="O62" i="1"/>
  <c r="O63" i="1"/>
  <c r="O64" i="1"/>
  <c r="O65" i="1"/>
  <c r="O6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8" i="1"/>
  <c r="O39" i="1"/>
  <c r="O40" i="1"/>
  <c r="O41" i="1"/>
  <c r="O42" i="1"/>
  <c r="O43" i="1"/>
  <c r="O44" i="1"/>
  <c r="O45" i="1"/>
  <c r="O46" i="1"/>
  <c r="O47" i="1"/>
  <c r="O48" i="1"/>
  <c r="O37" i="1"/>
  <c r="D25" i="37" l="1"/>
  <c r="C25" i="37"/>
  <c r="L20" i="37"/>
  <c r="L25" i="37" s="1"/>
  <c r="F25" i="37"/>
  <c r="A77" i="18" a="1"/>
  <c r="A77" i="18" s="1"/>
  <c r="C77" i="18" a="1"/>
  <c r="C77" i="18" s="1"/>
  <c r="E77" i="18" a="1"/>
  <c r="E77" i="18" s="1"/>
  <c r="B77" i="18" a="1"/>
  <c r="B77" i="18" s="1"/>
  <c r="Z79" i="18"/>
  <c r="D79" i="18" s="1" a="1"/>
  <c r="D79" i="18" s="1"/>
  <c r="G25" i="29"/>
  <c r="D20" i="29"/>
  <c r="D20" i="28"/>
  <c r="D20" i="22"/>
  <c r="D20" i="32"/>
  <c r="C23" i="32"/>
  <c r="C23" i="29"/>
  <c r="C23" i="28"/>
  <c r="C23" i="22"/>
  <c r="D22" i="32"/>
  <c r="L22" i="32" s="1"/>
  <c r="D22" i="29"/>
  <c r="L22" i="29" s="1"/>
  <c r="D22" i="28"/>
  <c r="L22" i="28" s="1"/>
  <c r="D22" i="22"/>
  <c r="L39" i="35"/>
  <c r="C21" i="29"/>
  <c r="C21" i="28"/>
  <c r="C21" i="22"/>
  <c r="C21" i="32"/>
  <c r="D23" i="32"/>
  <c r="L23" i="32" s="1"/>
  <c r="D23" i="29"/>
  <c r="L23" i="29" s="1"/>
  <c r="D23" i="22"/>
  <c r="D23" i="28"/>
  <c r="L23" i="28" s="1"/>
  <c r="L40" i="35"/>
  <c r="L9" i="35"/>
  <c r="C22" i="29"/>
  <c r="C22" i="28"/>
  <c r="C22" i="22"/>
  <c r="C22" i="32"/>
  <c r="F20" i="29"/>
  <c r="F20" i="28"/>
  <c r="F20" i="22"/>
  <c r="F20" i="32"/>
  <c r="F25" i="32" s="1"/>
  <c r="L37" i="35"/>
  <c r="C20" i="29"/>
  <c r="C20" i="22"/>
  <c r="C20" i="28"/>
  <c r="C20" i="32"/>
  <c r="G25" i="32"/>
  <c r="G25" i="28"/>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L20" i="29" l="1"/>
  <c r="L25" i="29" s="1"/>
  <c r="D25" i="29"/>
  <c r="L20" i="28"/>
  <c r="L25" i="28" s="1"/>
  <c r="C79" i="18" a="1"/>
  <c r="C79" i="18" s="1"/>
  <c r="B79" i="18" a="1"/>
  <c r="B79" i="18" s="1"/>
  <c r="A79" i="18" a="1"/>
  <c r="A79" i="18" s="1"/>
  <c r="E79" i="18" a="1"/>
  <c r="E79" i="18" s="1"/>
  <c r="Z81" i="18"/>
  <c r="D81" i="18" s="1" a="1"/>
  <c r="D81" i="18" s="1"/>
  <c r="D25" i="28"/>
  <c r="L20" i="32"/>
  <c r="L25" i="32" s="1"/>
  <c r="F25" i="28"/>
  <c r="C25" i="28"/>
  <c r="L42" i="35"/>
  <c r="C25" i="29"/>
  <c r="D25" i="32"/>
  <c r="C25" i="32"/>
  <c r="F25" i="29"/>
  <c r="L6" i="22"/>
  <c r="Z83" i="18" l="1"/>
  <c r="D83" i="18" s="1" a="1"/>
  <c r="D83" i="18" s="1"/>
  <c r="E81" i="18" a="1"/>
  <c r="E81" i="18" s="1"/>
  <c r="C81" i="18" a="1"/>
  <c r="C81" i="18" s="1"/>
  <c r="B81" i="18" a="1"/>
  <c r="B81" i="18" s="1"/>
  <c r="A81" i="18" a="1"/>
  <c r="A81" i="18" s="1"/>
  <c r="I6" i="22"/>
  <c r="B83" i="18" l="1" a="1"/>
  <c r="B83" i="18" s="1"/>
  <c r="A83" i="18" a="1"/>
  <c r="A83" i="18" s="1"/>
  <c r="Z85" i="18"/>
  <c r="D85" i="18" s="1" a="1"/>
  <c r="D85" i="18" s="1"/>
  <c r="E83" i="18" a="1"/>
  <c r="E83" i="18" s="1"/>
  <c r="C83" i="18" a="1"/>
  <c r="C83" i="18" s="1"/>
  <c r="L22" i="22"/>
  <c r="L23" i="22"/>
  <c r="K24" i="22"/>
  <c r="L24" i="22"/>
  <c r="L21" i="22"/>
  <c r="L20" i="22"/>
  <c r="J25" i="22"/>
  <c r="I25" i="22"/>
  <c r="H25" i="22"/>
  <c r="G25" i="22"/>
  <c r="F25" i="22"/>
  <c r="D25" i="22"/>
  <c r="C25" i="22"/>
  <c r="E85" i="18" l="1" a="1"/>
  <c r="E85" i="18" s="1"/>
  <c r="C85" i="18" a="1"/>
  <c r="C85" i="18" s="1"/>
  <c r="B85" i="18" a="1"/>
  <c r="B85" i="18" s="1"/>
  <c r="A85" i="18" a="1"/>
  <c r="A85" i="18" s="1"/>
  <c r="Z87" i="18"/>
  <c r="D87" i="18" s="1" a="1"/>
  <c r="D87" i="18" s="1"/>
  <c r="M24" i="22"/>
  <c r="L25" i="22"/>
  <c r="Q58" i="9"/>
  <c r="Q55" i="9"/>
  <c r="B87" i="18" l="1" a="1"/>
  <c r="B87" i="18" s="1"/>
  <c r="E87" i="18" a="1"/>
  <c r="E87" i="18" s="1"/>
  <c r="C87" i="18" a="1"/>
  <c r="C87" i="18" s="1"/>
  <c r="A87" i="18" a="1"/>
  <c r="A87" i="18" s="1"/>
  <c r="Z89" i="18"/>
  <c r="D89" i="18" s="1" a="1"/>
  <c r="D89" i="18" s="1"/>
  <c r="H58" i="9"/>
  <c r="B57" i="9"/>
  <c r="A58" i="9"/>
  <c r="E57" i="9"/>
  <c r="K58" i="9"/>
  <c r="M57" i="9"/>
  <c r="A59" i="9"/>
  <c r="A57" i="9"/>
  <c r="J58" i="9"/>
  <c r="D58" i="9"/>
  <c r="L58" i="9"/>
  <c r="G58" i="9"/>
  <c r="J57" i="9"/>
  <c r="E58" i="9"/>
  <c r="K57" i="9"/>
  <c r="F58" i="9"/>
  <c r="I58" i="9"/>
  <c r="B59" i="9"/>
  <c r="H55" i="9"/>
  <c r="A56" i="9"/>
  <c r="A54" i="9"/>
  <c r="I55" i="9"/>
  <c r="B54" i="9"/>
  <c r="A55" i="9"/>
  <c r="J55" i="9"/>
  <c r="B56" i="9"/>
  <c r="E54" i="9"/>
  <c r="K55" i="9"/>
  <c r="D55" i="9"/>
  <c r="E55" i="9"/>
  <c r="K54" i="9"/>
  <c r="F55" i="9"/>
  <c r="L55" i="9"/>
  <c r="J54" i="9"/>
  <c r="M54" i="9"/>
  <c r="G55" i="9"/>
  <c r="A3" i="15"/>
  <c r="O5" i="5"/>
  <c r="C89" i="18" l="1" a="1"/>
  <c r="C89" i="18" s="1"/>
  <c r="E89" i="18" a="1"/>
  <c r="E89" i="18" s="1"/>
  <c r="B89" i="18" a="1"/>
  <c r="B89" i="18" s="1"/>
  <c r="A89" i="18" a="1"/>
  <c r="A89" i="18" s="1"/>
  <c r="Z91" i="18"/>
  <c r="D91" i="18" s="1" a="1"/>
  <c r="D91" i="18" s="1"/>
  <c r="A3" i="21"/>
  <c r="E37" i="19"/>
  <c r="E36" i="19"/>
  <c r="E26" i="19"/>
  <c r="E39" i="19"/>
  <c r="L17" i="19"/>
  <c r="E91" i="18" l="1" a="1"/>
  <c r="E91" i="18" s="1"/>
  <c r="C91" i="18" a="1"/>
  <c r="C91" i="18" s="1"/>
  <c r="B91" i="18" a="1"/>
  <c r="B91" i="18" s="1"/>
  <c r="A91" i="18" a="1"/>
  <c r="A91" i="18" s="1"/>
  <c r="Z93" i="18"/>
  <c r="D93" i="18" s="1" a="1"/>
  <c r="D93" i="18" s="1"/>
  <c r="A1" i="1"/>
  <c r="E28" i="19" s="1"/>
  <c r="A93" i="18" l="1" a="1"/>
  <c r="A93" i="18" s="1"/>
  <c r="E93" i="18" a="1"/>
  <c r="E93" i="18" s="1"/>
  <c r="C93" i="18" a="1"/>
  <c r="C93" i="18" s="1"/>
  <c r="B93" i="18" a="1"/>
  <c r="B93" i="18" s="1"/>
  <c r="Z95" i="18"/>
  <c r="D95" i="18" s="1" a="1"/>
  <c r="D95" i="18" s="1"/>
  <c r="E22" i="19"/>
  <c r="E18" i="19"/>
  <c r="C95" i="18" l="1" a="1"/>
  <c r="C95" i="18" s="1"/>
  <c r="B95" i="18" a="1"/>
  <c r="B95" i="18" s="1"/>
  <c r="A95" i="18" a="1"/>
  <c r="A95" i="18" s="1"/>
  <c r="E95" i="18" a="1"/>
  <c r="E95" i="18" s="1"/>
  <c r="Z97" i="18"/>
  <c r="D97" i="18" s="1" a="1"/>
  <c r="D97" i="18" s="1"/>
  <c r="A2" i="18"/>
  <c r="Z99" i="18" l="1"/>
  <c r="D99" i="18" s="1" a="1"/>
  <c r="D99" i="18" s="1"/>
  <c r="E97" i="18" a="1"/>
  <c r="E97" i="18" s="1"/>
  <c r="A97" i="18" a="1"/>
  <c r="A97" i="18" s="1"/>
  <c r="C97" i="18" a="1"/>
  <c r="C97" i="18" s="1"/>
  <c r="B97" i="18" a="1"/>
  <c r="B97" i="18" s="1"/>
  <c r="Q8" i="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B99" i="18" l="1" a="1"/>
  <c r="B99" i="18" s="1"/>
  <c r="A99" i="18" a="1"/>
  <c r="A99" i="18" s="1"/>
  <c r="Z101" i="18"/>
  <c r="D101" i="18" s="1" a="1"/>
  <c r="D101" i="18" s="1"/>
  <c r="E99" i="18" a="1"/>
  <c r="E99" i="18" s="1"/>
  <c r="C99" i="18" a="1"/>
  <c r="C99" i="18" s="1"/>
  <c r="V16" i="1"/>
  <c r="V48" i="1"/>
  <c r="V17" i="1"/>
  <c r="V21" i="1"/>
  <c r="V29" i="1"/>
  <c r="V33" i="1"/>
  <c r="V37" i="1"/>
  <c r="V41" i="1"/>
  <c r="V45" i="1"/>
  <c r="V49" i="1"/>
  <c r="V11" i="1"/>
  <c r="V15" i="1"/>
  <c r="V7" i="1"/>
  <c r="V23" i="1"/>
  <c r="V43" i="1"/>
  <c r="V13" i="1"/>
  <c r="V28" i="1"/>
  <c r="V14" i="1"/>
  <c r="V22" i="1"/>
  <c r="V26" i="1"/>
  <c r="V30" i="1"/>
  <c r="V34" i="1"/>
  <c r="V38" i="1"/>
  <c r="V42" i="1"/>
  <c r="V46" i="1"/>
  <c r="V8" i="1"/>
  <c r="V19" i="1"/>
  <c r="V27" i="1"/>
  <c r="V31" i="1"/>
  <c r="V39" i="1"/>
  <c r="V47" i="1"/>
  <c r="V9" i="1"/>
  <c r="V24" i="1"/>
  <c r="V44" i="1"/>
  <c r="V10" i="1"/>
  <c r="T66" i="1"/>
  <c r="T65" i="1"/>
  <c r="T64" i="1"/>
  <c r="T63" i="1"/>
  <c r="T62" i="1"/>
  <c r="T61" i="1"/>
  <c r="T60" i="1"/>
  <c r="T59" i="1"/>
  <c r="T58" i="1"/>
  <c r="T57" i="1"/>
  <c r="T56" i="1"/>
  <c r="T55" i="1"/>
  <c r="T54" i="1"/>
  <c r="T53" i="1"/>
  <c r="T52" i="1"/>
  <c r="T51" i="1"/>
  <c r="T50" i="1"/>
  <c r="T49" i="1"/>
  <c r="T48" i="1"/>
  <c r="T47" i="1"/>
  <c r="T46" i="1"/>
  <c r="T45" i="1"/>
  <c r="P45" i="1" s="1"/>
  <c r="T44" i="1"/>
  <c r="T43" i="1"/>
  <c r="T42" i="1"/>
  <c r="T41" i="1"/>
  <c r="T40" i="1"/>
  <c r="P40" i="1" s="1"/>
  <c r="T39" i="1"/>
  <c r="T38" i="1"/>
  <c r="T37" i="1"/>
  <c r="T36" i="1"/>
  <c r="P36" i="1" s="1"/>
  <c r="T35" i="1"/>
  <c r="P35" i="1" s="1"/>
  <c r="T34" i="1"/>
  <c r="T33" i="1"/>
  <c r="T32" i="1"/>
  <c r="P32" i="1" s="1"/>
  <c r="T31" i="1"/>
  <c r="T30" i="1"/>
  <c r="T29" i="1"/>
  <c r="P29" i="1" s="1"/>
  <c r="T28" i="1"/>
  <c r="P28" i="1" s="1"/>
  <c r="T27" i="1"/>
  <c r="T26" i="1"/>
  <c r="P26" i="1" s="1"/>
  <c r="T25" i="1"/>
  <c r="P25" i="1" s="1"/>
  <c r="T24" i="1"/>
  <c r="T23" i="1"/>
  <c r="T22" i="1"/>
  <c r="T21" i="1"/>
  <c r="T20" i="1"/>
  <c r="P20" i="1" s="1"/>
  <c r="T19" i="1"/>
  <c r="P19" i="1" s="1"/>
  <c r="T18" i="1"/>
  <c r="P18" i="1" s="1"/>
  <c r="T16" i="1"/>
  <c r="P16" i="1" s="1"/>
  <c r="T15" i="1"/>
  <c r="T14" i="1"/>
  <c r="T11" i="1"/>
  <c r="P11" i="1" l="1"/>
  <c r="P22" i="1"/>
  <c r="P24" i="1"/>
  <c r="P44" i="1"/>
  <c r="P48" i="1"/>
  <c r="P30" i="1"/>
  <c r="P34" i="1"/>
  <c r="P46" i="1"/>
  <c r="P33" i="1"/>
  <c r="P49" i="1"/>
  <c r="P14" i="1"/>
  <c r="P23" i="1"/>
  <c r="E101" i="18" a="1"/>
  <c r="E101" i="18" s="1"/>
  <c r="C101" i="18" a="1"/>
  <c r="C101" i="18" s="1"/>
  <c r="B101" i="18" a="1"/>
  <c r="B101" i="18" s="1"/>
  <c r="A101" i="18" a="1"/>
  <c r="A101" i="18" s="1"/>
  <c r="Z103" i="18"/>
  <c r="D103" i="18" s="1" a="1"/>
  <c r="D103" i="18" s="1"/>
  <c r="P31" i="1"/>
  <c r="P38" i="1"/>
  <c r="P15" i="1"/>
  <c r="P47" i="1"/>
  <c r="P43" i="1"/>
  <c r="P37" i="1"/>
  <c r="P42" i="1"/>
  <c r="P27" i="1"/>
  <c r="P39" i="1"/>
  <c r="P21" i="1"/>
  <c r="P41" i="1"/>
  <c r="T17" i="1"/>
  <c r="P17" i="1" s="1"/>
  <c r="B103" i="18" l="1" a="1"/>
  <c r="B103" i="18" s="1"/>
  <c r="E103" i="18" a="1"/>
  <c r="E103" i="18" s="1"/>
  <c r="C103" i="18" a="1"/>
  <c r="C103" i="18" s="1"/>
  <c r="A103" i="18" a="1"/>
  <c r="A103" i="18" s="1"/>
  <c r="Z105" i="18"/>
  <c r="D105" i="18" s="1" a="1"/>
  <c r="D105" i="18" s="1"/>
  <c r="T13" i="1"/>
  <c r="P13" i="1" s="1"/>
  <c r="T12" i="1"/>
  <c r="P12" i="1" s="1"/>
  <c r="T10" i="1"/>
  <c r="P10" i="1" s="1"/>
  <c r="T9" i="1"/>
  <c r="P9" i="1" s="1"/>
  <c r="T8" i="1"/>
  <c r="P8" i="1" s="1"/>
  <c r="T7" i="1"/>
  <c r="P7" i="1" s="1"/>
  <c r="C105" i="18" l="1" a="1"/>
  <c r="C105" i="18" s="1"/>
  <c r="B105" i="18" a="1"/>
  <c r="B105" i="18" s="1"/>
  <c r="A105" i="18" a="1"/>
  <c r="A105" i="18" s="1"/>
  <c r="E105" i="18" a="1"/>
  <c r="E105" i="18" s="1"/>
  <c r="Z107" i="18"/>
  <c r="D107" i="18" s="1" a="1"/>
  <c r="D107" i="18" s="1"/>
  <c r="N31" i="5"/>
  <c r="N39" i="5"/>
  <c r="N47" i="5"/>
  <c r="N55" i="5"/>
  <c r="N63" i="5"/>
  <c r="N32" i="5"/>
  <c r="N40" i="5"/>
  <c r="N48" i="5"/>
  <c r="N56" i="5"/>
  <c r="N64" i="5"/>
  <c r="N33" i="5"/>
  <c r="N41" i="5"/>
  <c r="N49" i="5"/>
  <c r="N57" i="5"/>
  <c r="N65" i="5"/>
  <c r="N61" i="5"/>
  <c r="N34" i="5"/>
  <c r="N42" i="5"/>
  <c r="N50" i="5"/>
  <c r="N58" i="5"/>
  <c r="N45" i="5"/>
  <c r="N35" i="5"/>
  <c r="N43" i="5"/>
  <c r="N51" i="5"/>
  <c r="N59" i="5"/>
  <c r="N53" i="5"/>
  <c r="N36" i="5"/>
  <c r="N44" i="5"/>
  <c r="N52" i="5"/>
  <c r="N60" i="5"/>
  <c r="N37" i="5"/>
  <c r="N38" i="5"/>
  <c r="N46" i="5"/>
  <c r="N54" i="5"/>
  <c r="N62" i="5"/>
  <c r="N6" i="5"/>
  <c r="N8" i="5"/>
  <c r="N16" i="5"/>
  <c r="N24" i="5"/>
  <c r="N30" i="5"/>
  <c r="N9" i="5"/>
  <c r="N17" i="5"/>
  <c r="N25" i="5"/>
  <c r="N10" i="5"/>
  <c r="N18" i="5"/>
  <c r="N26" i="5"/>
  <c r="N22" i="5"/>
  <c r="N11" i="5"/>
  <c r="N19" i="5"/>
  <c r="N27" i="5"/>
  <c r="N12" i="5"/>
  <c r="N20" i="5"/>
  <c r="N28" i="5"/>
  <c r="N13" i="5"/>
  <c r="N21" i="5"/>
  <c r="N29" i="5"/>
  <c r="N14" i="5"/>
  <c r="N15" i="5"/>
  <c r="N23" i="5"/>
  <c r="N7" i="5"/>
  <c r="E138" i="17"/>
  <c r="E137" i="17"/>
  <c r="E136" i="17"/>
  <c r="E135" i="17"/>
  <c r="E134" i="17"/>
  <c r="E133" i="17"/>
  <c r="E132" i="17"/>
  <c r="E131" i="17"/>
  <c r="E130" i="17"/>
  <c r="E129" i="17"/>
  <c r="E128" i="17"/>
  <c r="E127" i="17"/>
  <c r="E126" i="17"/>
  <c r="E125" i="17"/>
  <c r="E124" i="17"/>
  <c r="E123" i="17"/>
  <c r="E122" i="17"/>
  <c r="E121" i="17"/>
  <c r="E120" i="17"/>
  <c r="E119" i="17"/>
  <c r="E118" i="17"/>
  <c r="E117" i="17"/>
  <c r="E116" i="17"/>
  <c r="E115" i="17"/>
  <c r="E114" i="17"/>
  <c r="E113" i="17"/>
  <c r="E112" i="17"/>
  <c r="E111" i="17"/>
  <c r="E110" i="17"/>
  <c r="E109" i="17"/>
  <c r="E108" i="17"/>
  <c r="E107" i="17"/>
  <c r="E106" i="17"/>
  <c r="E105" i="17"/>
  <c r="E104" i="17"/>
  <c r="E103" i="17"/>
  <c r="E102" i="17"/>
  <c r="E101" i="17"/>
  <c r="E100" i="17"/>
  <c r="E99" i="17"/>
  <c r="E98" i="17"/>
  <c r="E97" i="17"/>
  <c r="E96" i="17"/>
  <c r="E95" i="17"/>
  <c r="E94" i="17"/>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107" i="18" l="1" a="1"/>
  <c r="E107" i="18" s="1"/>
  <c r="C107" i="18" a="1"/>
  <c r="C107" i="18" s="1"/>
  <c r="B107" i="18" a="1"/>
  <c r="B107" i="18" s="1"/>
  <c r="A107" i="18" a="1"/>
  <c r="A107" i="18" s="1"/>
  <c r="Z109" i="18"/>
  <c r="D109" i="18" s="1" a="1"/>
  <c r="D109" i="18" s="1"/>
  <c r="P46" i="5"/>
  <c r="G47" i="5"/>
  <c r="E48" i="5"/>
  <c r="C49" i="5"/>
  <c r="P50" i="5"/>
  <c r="G51" i="5"/>
  <c r="E52" i="5"/>
  <c r="C53" i="5"/>
  <c r="P54" i="5"/>
  <c r="G55" i="5"/>
  <c r="E56" i="5"/>
  <c r="C57" i="5"/>
  <c r="P58" i="5"/>
  <c r="G59" i="5"/>
  <c r="E60" i="5"/>
  <c r="C61" i="5"/>
  <c r="P62" i="5"/>
  <c r="G63" i="5"/>
  <c r="E64" i="5"/>
  <c r="C65" i="5"/>
  <c r="O59" i="5"/>
  <c r="F60" i="5"/>
  <c r="D61" i="5"/>
  <c r="B62" i="5"/>
  <c r="J62" i="5"/>
  <c r="K62" i="5" s="1"/>
  <c r="X62" i="5" s="1"/>
  <c r="O63" i="5"/>
  <c r="D65" i="5"/>
  <c r="B61" i="5"/>
  <c r="D64" i="5"/>
  <c r="B46" i="5"/>
  <c r="J46" i="5"/>
  <c r="K46" i="5" s="1"/>
  <c r="X46" i="5" s="1"/>
  <c r="Q46" i="5"/>
  <c r="H47" i="5"/>
  <c r="I47" i="5" s="1"/>
  <c r="O47" i="5"/>
  <c r="F48" i="5"/>
  <c r="D49" i="5"/>
  <c r="L49" i="5"/>
  <c r="M49" i="5" s="1"/>
  <c r="Y49" i="5" s="1"/>
  <c r="B50" i="5"/>
  <c r="J50" i="5"/>
  <c r="K50" i="5" s="1"/>
  <c r="X50" i="5" s="1"/>
  <c r="Q50" i="5"/>
  <c r="H51" i="5"/>
  <c r="I51" i="5" s="1"/>
  <c r="O51" i="5"/>
  <c r="F52" i="5"/>
  <c r="D53" i="5"/>
  <c r="L53" i="5"/>
  <c r="M53" i="5" s="1"/>
  <c r="Y53" i="5" s="1"/>
  <c r="B54" i="5"/>
  <c r="J54" i="5"/>
  <c r="K54" i="5" s="1"/>
  <c r="X54" i="5" s="1"/>
  <c r="Q54" i="5"/>
  <c r="H55" i="5"/>
  <c r="I55" i="5" s="1"/>
  <c r="O55" i="5"/>
  <c r="F56" i="5"/>
  <c r="D57" i="5"/>
  <c r="L57" i="5"/>
  <c r="M57" i="5" s="1"/>
  <c r="Y57" i="5" s="1"/>
  <c r="B58" i="5"/>
  <c r="J58" i="5"/>
  <c r="K58" i="5" s="1"/>
  <c r="X58" i="5" s="1"/>
  <c r="Q58" i="5"/>
  <c r="H59" i="5"/>
  <c r="I59" i="5" s="1"/>
  <c r="L61" i="5"/>
  <c r="M61" i="5" s="1"/>
  <c r="Y61" i="5" s="1"/>
  <c r="Q62" i="5"/>
  <c r="H63" i="5"/>
  <c r="I63" i="5" s="1"/>
  <c r="F64" i="5"/>
  <c r="L65" i="5"/>
  <c r="M65" i="5" s="1"/>
  <c r="Y65" i="5" s="1"/>
  <c r="B53" i="5"/>
  <c r="Q57" i="5"/>
  <c r="F63" i="5"/>
  <c r="Q65" i="5"/>
  <c r="C46" i="5"/>
  <c r="P47" i="5"/>
  <c r="G48" i="5"/>
  <c r="E49" i="5"/>
  <c r="C50" i="5"/>
  <c r="P51" i="5"/>
  <c r="G52" i="5"/>
  <c r="E53" i="5"/>
  <c r="C54" i="5"/>
  <c r="P55" i="5"/>
  <c r="G56" i="5"/>
  <c r="E57" i="5"/>
  <c r="C58" i="5"/>
  <c r="P59" i="5"/>
  <c r="G60" i="5"/>
  <c r="E61" i="5"/>
  <c r="C62" i="5"/>
  <c r="P63" i="5"/>
  <c r="G64" i="5"/>
  <c r="E65" i="5"/>
  <c r="J59" i="5"/>
  <c r="K59" i="5" s="1"/>
  <c r="X59" i="5" s="1"/>
  <c r="F61" i="5"/>
  <c r="D62" i="5"/>
  <c r="B63" i="5"/>
  <c r="Q63" i="5"/>
  <c r="H64" i="5"/>
  <c r="I64" i="5" s="1"/>
  <c r="F65" i="5"/>
  <c r="H50" i="5"/>
  <c r="I50" i="5" s="1"/>
  <c r="F55" i="5"/>
  <c r="H58" i="5"/>
  <c r="I58" i="5" s="1"/>
  <c r="Q61" i="5"/>
  <c r="L64" i="5"/>
  <c r="M64" i="5" s="1"/>
  <c r="Y64" i="5" s="1"/>
  <c r="D46" i="5"/>
  <c r="L46" i="5"/>
  <c r="M46" i="5" s="1"/>
  <c r="Y46" i="5" s="1"/>
  <c r="B47" i="5"/>
  <c r="J47" i="5"/>
  <c r="K47" i="5" s="1"/>
  <c r="X47" i="5" s="1"/>
  <c r="Q47" i="5"/>
  <c r="H48" i="5"/>
  <c r="I48" i="5" s="1"/>
  <c r="O48" i="5"/>
  <c r="F49" i="5"/>
  <c r="D50" i="5"/>
  <c r="L50" i="5"/>
  <c r="M50" i="5" s="1"/>
  <c r="Y50" i="5" s="1"/>
  <c r="B51" i="5"/>
  <c r="J51" i="5"/>
  <c r="K51" i="5" s="1"/>
  <c r="X51" i="5" s="1"/>
  <c r="Q51" i="5"/>
  <c r="H52" i="5"/>
  <c r="I52" i="5" s="1"/>
  <c r="O52" i="5"/>
  <c r="F53" i="5"/>
  <c r="D54" i="5"/>
  <c r="L54" i="5"/>
  <c r="M54" i="5" s="1"/>
  <c r="Y54" i="5" s="1"/>
  <c r="B55" i="5"/>
  <c r="J55" i="5"/>
  <c r="K55" i="5" s="1"/>
  <c r="X55" i="5" s="1"/>
  <c r="Q55" i="5"/>
  <c r="H56" i="5"/>
  <c r="I56" i="5" s="1"/>
  <c r="O56" i="5"/>
  <c r="F57" i="5"/>
  <c r="D58" i="5"/>
  <c r="L58" i="5"/>
  <c r="M58" i="5" s="1"/>
  <c r="Y58" i="5" s="1"/>
  <c r="B59" i="5"/>
  <c r="Q59" i="5"/>
  <c r="H60" i="5"/>
  <c r="I60" i="5" s="1"/>
  <c r="O60" i="5"/>
  <c r="L62" i="5"/>
  <c r="M62" i="5" s="1"/>
  <c r="Y62" i="5" s="1"/>
  <c r="J63" i="5"/>
  <c r="K63" i="5" s="1"/>
  <c r="X63" i="5" s="1"/>
  <c r="O64" i="5"/>
  <c r="D52" i="5"/>
  <c r="H54" i="5"/>
  <c r="I54" i="5" s="1"/>
  <c r="J57" i="5"/>
  <c r="K57" i="5" s="1"/>
  <c r="X57" i="5" s="1"/>
  <c r="D60" i="5"/>
  <c r="O62" i="5"/>
  <c r="J65" i="5"/>
  <c r="K65" i="5" s="1"/>
  <c r="X65" i="5" s="1"/>
  <c r="E46" i="5"/>
  <c r="C47" i="5"/>
  <c r="P48" i="5"/>
  <c r="G49" i="5"/>
  <c r="E50" i="5"/>
  <c r="C51" i="5"/>
  <c r="P52" i="5"/>
  <c r="G53" i="5"/>
  <c r="E54" i="5"/>
  <c r="C55" i="5"/>
  <c r="P56" i="5"/>
  <c r="G57" i="5"/>
  <c r="E58" i="5"/>
  <c r="C59" i="5"/>
  <c r="P60" i="5"/>
  <c r="G61" i="5"/>
  <c r="E62" i="5"/>
  <c r="C63" i="5"/>
  <c r="P64" i="5"/>
  <c r="G65" i="5"/>
  <c r="L59" i="5"/>
  <c r="M59" i="5" s="1"/>
  <c r="Y59" i="5" s="1"/>
  <c r="Q60" i="5"/>
  <c r="O61" i="5"/>
  <c r="F62" i="5"/>
  <c r="D63" i="5"/>
  <c r="L63" i="5"/>
  <c r="M63" i="5" s="1"/>
  <c r="Y63" i="5" s="1"/>
  <c r="J64" i="5"/>
  <c r="K64" i="5" s="1"/>
  <c r="X64" i="5" s="1"/>
  <c r="H65" i="5"/>
  <c r="I65" i="5" s="1"/>
  <c r="O50" i="5"/>
  <c r="Q53" i="5"/>
  <c r="L56" i="5"/>
  <c r="M56" i="5" s="1"/>
  <c r="Y56" i="5" s="1"/>
  <c r="L60" i="5"/>
  <c r="M60" i="5" s="1"/>
  <c r="Y60" i="5" s="1"/>
  <c r="F46" i="5"/>
  <c r="D47" i="5"/>
  <c r="L47" i="5"/>
  <c r="M47" i="5" s="1"/>
  <c r="Y47" i="5" s="1"/>
  <c r="B48" i="5"/>
  <c r="J48" i="5"/>
  <c r="K48" i="5" s="1"/>
  <c r="X48" i="5" s="1"/>
  <c r="Q48" i="5"/>
  <c r="H49" i="5"/>
  <c r="I49" i="5" s="1"/>
  <c r="O49" i="5"/>
  <c r="F50" i="5"/>
  <c r="D51" i="5"/>
  <c r="L51" i="5"/>
  <c r="M51" i="5" s="1"/>
  <c r="Y51" i="5" s="1"/>
  <c r="B52" i="5"/>
  <c r="J52" i="5"/>
  <c r="K52" i="5" s="1"/>
  <c r="X52" i="5" s="1"/>
  <c r="Q52" i="5"/>
  <c r="H53" i="5"/>
  <c r="I53" i="5" s="1"/>
  <c r="O53" i="5"/>
  <c r="F54" i="5"/>
  <c r="D55" i="5"/>
  <c r="L55" i="5"/>
  <c r="M55" i="5" s="1"/>
  <c r="Y55" i="5" s="1"/>
  <c r="B56" i="5"/>
  <c r="J56" i="5"/>
  <c r="K56" i="5" s="1"/>
  <c r="X56" i="5" s="1"/>
  <c r="Q56" i="5"/>
  <c r="H57" i="5"/>
  <c r="I57" i="5" s="1"/>
  <c r="O57" i="5"/>
  <c r="F58" i="5"/>
  <c r="D59" i="5"/>
  <c r="B60" i="5"/>
  <c r="J60" i="5"/>
  <c r="K60" i="5" s="1"/>
  <c r="X60" i="5" s="1"/>
  <c r="H61" i="5"/>
  <c r="I61" i="5" s="1"/>
  <c r="B64" i="5"/>
  <c r="Q64" i="5"/>
  <c r="O65" i="5"/>
  <c r="F51" i="5"/>
  <c r="J53" i="5"/>
  <c r="K53" i="5" s="1"/>
  <c r="X53" i="5" s="1"/>
  <c r="B57" i="5"/>
  <c r="F59" i="5"/>
  <c r="H62" i="5"/>
  <c r="I62" i="5" s="1"/>
  <c r="G46" i="5"/>
  <c r="E47" i="5"/>
  <c r="C48" i="5"/>
  <c r="P49" i="5"/>
  <c r="G50" i="5"/>
  <c r="E51" i="5"/>
  <c r="C52" i="5"/>
  <c r="P53" i="5"/>
  <c r="G54" i="5"/>
  <c r="E55" i="5"/>
  <c r="C56" i="5"/>
  <c r="P57" i="5"/>
  <c r="G58" i="5"/>
  <c r="E59" i="5"/>
  <c r="C60" i="5"/>
  <c r="P61" i="5"/>
  <c r="G62" i="5"/>
  <c r="E63" i="5"/>
  <c r="C64" i="5"/>
  <c r="P65" i="5"/>
  <c r="H46" i="5"/>
  <c r="I46" i="5" s="1"/>
  <c r="O46" i="5"/>
  <c r="F47" i="5"/>
  <c r="D48" i="5"/>
  <c r="L48" i="5"/>
  <c r="M48" i="5" s="1"/>
  <c r="Y48" i="5" s="1"/>
  <c r="B49" i="5"/>
  <c r="J49" i="5"/>
  <c r="K49" i="5" s="1"/>
  <c r="X49" i="5" s="1"/>
  <c r="Q49" i="5"/>
  <c r="L52" i="5"/>
  <c r="M52" i="5" s="1"/>
  <c r="Y52" i="5" s="1"/>
  <c r="O54" i="5"/>
  <c r="D56" i="5"/>
  <c r="O58" i="5"/>
  <c r="J61" i="5"/>
  <c r="K61" i="5" s="1"/>
  <c r="X61" i="5" s="1"/>
  <c r="B65" i="5"/>
  <c r="G7" i="5"/>
  <c r="G15" i="5"/>
  <c r="G23" i="5"/>
  <c r="G31" i="5"/>
  <c r="G39" i="5"/>
  <c r="G16" i="5"/>
  <c r="G24" i="5"/>
  <c r="G32" i="5"/>
  <c r="G40" i="5"/>
  <c r="G41" i="5"/>
  <c r="G8" i="5"/>
  <c r="G33" i="5"/>
  <c r="G9" i="5"/>
  <c r="G17" i="5"/>
  <c r="G25" i="5"/>
  <c r="G10" i="5"/>
  <c r="G18" i="5"/>
  <c r="G26" i="5"/>
  <c r="G34" i="5"/>
  <c r="G42" i="5"/>
  <c r="G27" i="5"/>
  <c r="G43" i="5"/>
  <c r="G21" i="5"/>
  <c r="G11" i="5"/>
  <c r="G19" i="5"/>
  <c r="G35" i="5"/>
  <c r="G13" i="5"/>
  <c r="G37" i="5"/>
  <c r="G12" i="5"/>
  <c r="G20" i="5"/>
  <c r="G28" i="5"/>
  <c r="G36" i="5"/>
  <c r="G44" i="5"/>
  <c r="G29" i="5"/>
  <c r="G45" i="5"/>
  <c r="G14" i="5"/>
  <c r="G22" i="5"/>
  <c r="G30" i="5"/>
  <c r="G38" i="5"/>
  <c r="G6" i="5"/>
  <c r="B6" i="5"/>
  <c r="C11" i="5"/>
  <c r="C17" i="5"/>
  <c r="C12" i="5"/>
  <c r="C13" i="5"/>
  <c r="C14" i="5"/>
  <c r="C15" i="5"/>
  <c r="C16" i="5"/>
  <c r="C18" i="5"/>
  <c r="O25" i="5"/>
  <c r="Q27" i="5"/>
  <c r="P30" i="5"/>
  <c r="O33" i="5"/>
  <c r="Q35" i="5"/>
  <c r="P38" i="5"/>
  <c r="O41" i="5"/>
  <c r="Q43" i="5"/>
  <c r="O35" i="5"/>
  <c r="P25" i="5"/>
  <c r="O28" i="5"/>
  <c r="Q30" i="5"/>
  <c r="P33" i="5"/>
  <c r="O36" i="5"/>
  <c r="Q38" i="5"/>
  <c r="P41" i="5"/>
  <c r="O44" i="5"/>
  <c r="Q37" i="5"/>
  <c r="Q25" i="5"/>
  <c r="P28" i="5"/>
  <c r="O31" i="5"/>
  <c r="Q33" i="5"/>
  <c r="P36" i="5"/>
  <c r="O39" i="5"/>
  <c r="Q41" i="5"/>
  <c r="P44" i="5"/>
  <c r="P32" i="5"/>
  <c r="O26" i="5"/>
  <c r="Q28" i="5"/>
  <c r="P31" i="5"/>
  <c r="O34" i="5"/>
  <c r="Q36" i="5"/>
  <c r="P39" i="5"/>
  <c r="O42" i="5"/>
  <c r="Q44" i="5"/>
  <c r="P40" i="5"/>
  <c r="P26" i="5"/>
  <c r="O29" i="5"/>
  <c r="Q31" i="5"/>
  <c r="P34" i="5"/>
  <c r="O37" i="5"/>
  <c r="Q39" i="5"/>
  <c r="P42" i="5"/>
  <c r="O45" i="5"/>
  <c r="Q29" i="5"/>
  <c r="Q26" i="5"/>
  <c r="P29" i="5"/>
  <c r="O32" i="5"/>
  <c r="Q34" i="5"/>
  <c r="P37" i="5"/>
  <c r="O40" i="5"/>
  <c r="Q42" i="5"/>
  <c r="P45" i="5"/>
  <c r="O27" i="5"/>
  <c r="Q45" i="5"/>
  <c r="P27" i="5"/>
  <c r="O30" i="5"/>
  <c r="Q32" i="5"/>
  <c r="P35" i="5"/>
  <c r="O38" i="5"/>
  <c r="Q40" i="5"/>
  <c r="P43" i="5"/>
  <c r="O43" i="5"/>
  <c r="Q6" i="5"/>
  <c r="O7" i="5"/>
  <c r="Q9" i="5"/>
  <c r="P12" i="5"/>
  <c r="O15" i="5"/>
  <c r="Q17" i="5"/>
  <c r="P20" i="5"/>
  <c r="O23" i="5"/>
  <c r="P22" i="5"/>
  <c r="P7" i="5"/>
  <c r="O10" i="5"/>
  <c r="Q12" i="5"/>
  <c r="P15" i="5"/>
  <c r="O18" i="5"/>
  <c r="Q20" i="5"/>
  <c r="P23" i="5"/>
  <c r="Q19" i="5"/>
  <c r="Q7" i="5"/>
  <c r="P10" i="5"/>
  <c r="O13" i="5"/>
  <c r="Q15" i="5"/>
  <c r="P18" i="5"/>
  <c r="O21" i="5"/>
  <c r="Q23" i="5"/>
  <c r="P14" i="5"/>
  <c r="O8" i="5"/>
  <c r="Q10" i="5"/>
  <c r="P13" i="5"/>
  <c r="O16" i="5"/>
  <c r="Q18" i="5"/>
  <c r="P21" i="5"/>
  <c r="O24" i="5"/>
  <c r="O17" i="5"/>
  <c r="P8" i="5"/>
  <c r="O11" i="5"/>
  <c r="Q13" i="5"/>
  <c r="P16" i="5"/>
  <c r="O19" i="5"/>
  <c r="Q21" i="5"/>
  <c r="P24" i="5"/>
  <c r="Q11" i="5"/>
  <c r="Q22" i="5"/>
  <c r="Q8" i="5"/>
  <c r="P11" i="5"/>
  <c r="O14" i="5"/>
  <c r="Q16" i="5"/>
  <c r="P19" i="5"/>
  <c r="O22" i="5"/>
  <c r="Q24" i="5"/>
  <c r="O9" i="5"/>
  <c r="O20" i="5"/>
  <c r="P9" i="5"/>
  <c r="O12" i="5"/>
  <c r="Q14" i="5"/>
  <c r="P17" i="5"/>
  <c r="O6" i="5"/>
  <c r="P6" i="5"/>
  <c r="H24" i="5"/>
  <c r="I24" i="5" s="1"/>
  <c r="J25" i="5"/>
  <c r="K25" i="5" s="1"/>
  <c r="X25" i="5" s="1"/>
  <c r="L26" i="5"/>
  <c r="M26" i="5" s="1"/>
  <c r="Y26" i="5" s="1"/>
  <c r="H28" i="5"/>
  <c r="I28" i="5" s="1"/>
  <c r="J29" i="5"/>
  <c r="K29" i="5" s="1"/>
  <c r="X29" i="5" s="1"/>
  <c r="L30" i="5"/>
  <c r="M30" i="5" s="1"/>
  <c r="Y30" i="5" s="1"/>
  <c r="H32" i="5"/>
  <c r="I32" i="5" s="1"/>
  <c r="J33" i="5"/>
  <c r="K33" i="5" s="1"/>
  <c r="X33" i="5" s="1"/>
  <c r="L34" i="5"/>
  <c r="M34" i="5" s="1"/>
  <c r="Y34" i="5" s="1"/>
  <c r="H36" i="5"/>
  <c r="I36" i="5" s="1"/>
  <c r="J37" i="5"/>
  <c r="K37" i="5" s="1"/>
  <c r="X37" i="5" s="1"/>
  <c r="L38" i="5"/>
  <c r="M38" i="5" s="1"/>
  <c r="Y38" i="5" s="1"/>
  <c r="H40" i="5"/>
  <c r="I40" i="5" s="1"/>
  <c r="J41" i="5"/>
  <c r="K41" i="5" s="1"/>
  <c r="X41" i="5" s="1"/>
  <c r="L42" i="5"/>
  <c r="M42" i="5" s="1"/>
  <c r="Y42" i="5" s="1"/>
  <c r="H44" i="5"/>
  <c r="I44" i="5" s="1"/>
  <c r="J45" i="5"/>
  <c r="K45" i="5" s="1"/>
  <c r="X45" i="5" s="1"/>
  <c r="J40" i="5"/>
  <c r="K40" i="5" s="1"/>
  <c r="X40" i="5" s="1"/>
  <c r="L45" i="5"/>
  <c r="M45" i="5" s="1"/>
  <c r="Y45" i="5" s="1"/>
  <c r="J24" i="5"/>
  <c r="K24" i="5" s="1"/>
  <c r="X24" i="5" s="1"/>
  <c r="L25" i="5"/>
  <c r="M25" i="5" s="1"/>
  <c r="Y25" i="5" s="1"/>
  <c r="H27" i="5"/>
  <c r="I27" i="5" s="1"/>
  <c r="J28" i="5"/>
  <c r="K28" i="5" s="1"/>
  <c r="X28" i="5" s="1"/>
  <c r="L29" i="5"/>
  <c r="M29" i="5" s="1"/>
  <c r="Y29" i="5" s="1"/>
  <c r="H31" i="5"/>
  <c r="I31" i="5" s="1"/>
  <c r="J32" i="5"/>
  <c r="K32" i="5" s="1"/>
  <c r="X32" i="5" s="1"/>
  <c r="L33" i="5"/>
  <c r="M33" i="5" s="1"/>
  <c r="Y33" i="5" s="1"/>
  <c r="H35" i="5"/>
  <c r="I35" i="5" s="1"/>
  <c r="W35" i="5" s="1"/>
  <c r="J36" i="5"/>
  <c r="K36" i="5" s="1"/>
  <c r="X36" i="5" s="1"/>
  <c r="L37" i="5"/>
  <c r="M37" i="5" s="1"/>
  <c r="Y37" i="5" s="1"/>
  <c r="H39" i="5"/>
  <c r="I39" i="5" s="1"/>
  <c r="L41" i="5"/>
  <c r="M41" i="5" s="1"/>
  <c r="Y41" i="5" s="1"/>
  <c r="H43" i="5"/>
  <c r="I43" i="5" s="1"/>
  <c r="J44" i="5"/>
  <c r="K44" i="5" s="1"/>
  <c r="X44" i="5" s="1"/>
  <c r="L24" i="5"/>
  <c r="M24" i="5" s="1"/>
  <c r="Y24" i="5" s="1"/>
  <c r="H26" i="5"/>
  <c r="I26" i="5" s="1"/>
  <c r="J27" i="5"/>
  <c r="K27" i="5" s="1"/>
  <c r="X27" i="5" s="1"/>
  <c r="L28" i="5"/>
  <c r="M28" i="5" s="1"/>
  <c r="Y28" i="5" s="1"/>
  <c r="H30" i="5"/>
  <c r="I30" i="5" s="1"/>
  <c r="J31" i="5"/>
  <c r="K31" i="5" s="1"/>
  <c r="X31" i="5" s="1"/>
  <c r="L32" i="5"/>
  <c r="M32" i="5" s="1"/>
  <c r="Y32" i="5" s="1"/>
  <c r="H34" i="5"/>
  <c r="I34" i="5" s="1"/>
  <c r="J35" i="5"/>
  <c r="K35" i="5" s="1"/>
  <c r="X35" i="5" s="1"/>
  <c r="L36" i="5"/>
  <c r="M36" i="5" s="1"/>
  <c r="Y36" i="5" s="1"/>
  <c r="H38" i="5"/>
  <c r="I38" i="5" s="1"/>
  <c r="J39" i="5"/>
  <c r="K39" i="5" s="1"/>
  <c r="X39" i="5" s="1"/>
  <c r="L40" i="5"/>
  <c r="M40" i="5" s="1"/>
  <c r="Y40" i="5" s="1"/>
  <c r="H42" i="5"/>
  <c r="I42" i="5" s="1"/>
  <c r="J43" i="5"/>
  <c r="K43" i="5" s="1"/>
  <c r="X43" i="5" s="1"/>
  <c r="L44" i="5"/>
  <c r="M44" i="5" s="1"/>
  <c r="Y44" i="5" s="1"/>
  <c r="H37" i="5"/>
  <c r="I37" i="5" s="1"/>
  <c r="L43" i="5"/>
  <c r="M43" i="5" s="1"/>
  <c r="Y43" i="5" s="1"/>
  <c r="H25" i="5"/>
  <c r="I25" i="5" s="1"/>
  <c r="J26" i="5"/>
  <c r="K26" i="5" s="1"/>
  <c r="X26" i="5" s="1"/>
  <c r="L27" i="5"/>
  <c r="M27" i="5" s="1"/>
  <c r="Y27" i="5" s="1"/>
  <c r="H29" i="5"/>
  <c r="I29" i="5" s="1"/>
  <c r="J30" i="5"/>
  <c r="K30" i="5" s="1"/>
  <c r="X30" i="5" s="1"/>
  <c r="L31" i="5"/>
  <c r="M31" i="5" s="1"/>
  <c r="Y31" i="5" s="1"/>
  <c r="H33" i="5"/>
  <c r="I33" i="5" s="1"/>
  <c r="J34" i="5"/>
  <c r="K34" i="5" s="1"/>
  <c r="X34" i="5" s="1"/>
  <c r="L35" i="5"/>
  <c r="M35" i="5" s="1"/>
  <c r="Y35" i="5" s="1"/>
  <c r="J38" i="5"/>
  <c r="K38" i="5" s="1"/>
  <c r="X38" i="5" s="1"/>
  <c r="L39" i="5"/>
  <c r="M39" i="5" s="1"/>
  <c r="Y39" i="5" s="1"/>
  <c r="H41" i="5"/>
  <c r="I41" i="5" s="1"/>
  <c r="J42" i="5"/>
  <c r="K42" i="5" s="1"/>
  <c r="X42" i="5" s="1"/>
  <c r="H45" i="5"/>
  <c r="I45" i="5" s="1"/>
  <c r="L6" i="5"/>
  <c r="H7" i="5"/>
  <c r="I7" i="5" s="1"/>
  <c r="W7" i="5" s="1"/>
  <c r="J8" i="5"/>
  <c r="K8" i="5" s="1"/>
  <c r="X8" i="5" s="1"/>
  <c r="L9" i="5"/>
  <c r="M9" i="5" s="1"/>
  <c r="Y9" i="5" s="1"/>
  <c r="H11" i="5"/>
  <c r="I11" i="5" s="1"/>
  <c r="J12" i="5"/>
  <c r="K12" i="5" s="1"/>
  <c r="X12" i="5" s="1"/>
  <c r="L13" i="5"/>
  <c r="M13" i="5" s="1"/>
  <c r="Y13" i="5" s="1"/>
  <c r="H15" i="5"/>
  <c r="I15" i="5" s="1"/>
  <c r="J16" i="5"/>
  <c r="K16" i="5" s="1"/>
  <c r="X16" i="5" s="1"/>
  <c r="L17" i="5"/>
  <c r="M17" i="5" s="1"/>
  <c r="Y17" i="5" s="1"/>
  <c r="H19" i="5"/>
  <c r="I19" i="5" s="1"/>
  <c r="J20" i="5"/>
  <c r="K20" i="5" s="1"/>
  <c r="X20" i="5" s="1"/>
  <c r="H23" i="5"/>
  <c r="I23" i="5" s="1"/>
  <c r="J17" i="5"/>
  <c r="K17" i="5" s="1"/>
  <c r="X17" i="5" s="1"/>
  <c r="H18" i="5"/>
  <c r="I18" i="5" s="1"/>
  <c r="J13" i="5"/>
  <c r="K13" i="5" s="1"/>
  <c r="X13" i="5" s="1"/>
  <c r="L22" i="5"/>
  <c r="M22" i="5" s="1"/>
  <c r="Y22" i="5" s="1"/>
  <c r="J7" i="5"/>
  <c r="K7" i="5" s="1"/>
  <c r="L8" i="5"/>
  <c r="M8" i="5" s="1"/>
  <c r="Y8" i="5" s="1"/>
  <c r="H10" i="5"/>
  <c r="I10" i="5" s="1"/>
  <c r="J11" i="5"/>
  <c r="K11" i="5" s="1"/>
  <c r="X11" i="5" s="1"/>
  <c r="L12" i="5"/>
  <c r="M12" i="5" s="1"/>
  <c r="Y12" i="5" s="1"/>
  <c r="H14" i="5"/>
  <c r="I14" i="5" s="1"/>
  <c r="J15" i="5"/>
  <c r="K15" i="5" s="1"/>
  <c r="X15" i="5" s="1"/>
  <c r="L16" i="5"/>
  <c r="M16" i="5" s="1"/>
  <c r="Y16" i="5" s="1"/>
  <c r="J19" i="5"/>
  <c r="K19" i="5" s="1"/>
  <c r="X19" i="5" s="1"/>
  <c r="L20" i="5"/>
  <c r="M20" i="5" s="1"/>
  <c r="Y20" i="5" s="1"/>
  <c r="H22" i="5"/>
  <c r="I22" i="5" s="1"/>
  <c r="J23" i="5"/>
  <c r="K23" i="5" s="1"/>
  <c r="X23" i="5" s="1"/>
  <c r="L18" i="5"/>
  <c r="M18" i="5" s="1"/>
  <c r="Y18" i="5" s="1"/>
  <c r="J18" i="5"/>
  <c r="K18" i="5" s="1"/>
  <c r="X18" i="5" s="1"/>
  <c r="L10" i="5"/>
  <c r="M10" i="5" s="1"/>
  <c r="Y10" i="5" s="1"/>
  <c r="H20" i="5"/>
  <c r="I20" i="5" s="1"/>
  <c r="L7" i="5"/>
  <c r="M7" i="5" s="1"/>
  <c r="H9" i="5"/>
  <c r="I9" i="5" s="1"/>
  <c r="J10" i="5"/>
  <c r="K10" i="5" s="1"/>
  <c r="X10" i="5" s="1"/>
  <c r="L11" i="5"/>
  <c r="M11" i="5" s="1"/>
  <c r="Y11" i="5" s="1"/>
  <c r="H13" i="5"/>
  <c r="I13" i="5" s="1"/>
  <c r="J14" i="5"/>
  <c r="K14" i="5" s="1"/>
  <c r="X14" i="5" s="1"/>
  <c r="L15" i="5"/>
  <c r="M15" i="5" s="1"/>
  <c r="Y15" i="5" s="1"/>
  <c r="H17" i="5"/>
  <c r="I17" i="5" s="1"/>
  <c r="L19" i="5"/>
  <c r="M19" i="5" s="1"/>
  <c r="Y19" i="5" s="1"/>
  <c r="H21" i="5"/>
  <c r="I21" i="5" s="1"/>
  <c r="J22" i="5"/>
  <c r="K22" i="5" s="1"/>
  <c r="X22" i="5" s="1"/>
  <c r="L23" i="5"/>
  <c r="M23" i="5" s="1"/>
  <c r="Y23" i="5" s="1"/>
  <c r="H16" i="5"/>
  <c r="I16" i="5" s="1"/>
  <c r="H8" i="5"/>
  <c r="I8" i="5" s="1"/>
  <c r="W8" i="5" s="1"/>
  <c r="J9" i="5"/>
  <c r="K9" i="5" s="1"/>
  <c r="X9" i="5" s="1"/>
  <c r="L14" i="5"/>
  <c r="M14" i="5" s="1"/>
  <c r="Y14" i="5" s="1"/>
  <c r="L21" i="5"/>
  <c r="M21" i="5" s="1"/>
  <c r="Y21" i="5" s="1"/>
  <c r="H12" i="5"/>
  <c r="I12" i="5" s="1"/>
  <c r="J21" i="5"/>
  <c r="K21" i="5" s="1"/>
  <c r="X21" i="5" s="1"/>
  <c r="H6" i="5"/>
  <c r="J6" i="5"/>
  <c r="AK6" i="1"/>
  <c r="AH6" i="1"/>
  <c r="E4" i="35" s="1"/>
  <c r="AI6" i="1"/>
  <c r="AJ6" i="1"/>
  <c r="E10" i="5"/>
  <c r="E12" i="5"/>
  <c r="E14" i="5"/>
  <c r="E16" i="5"/>
  <c r="E18" i="5"/>
  <c r="E20" i="5"/>
  <c r="E22" i="5"/>
  <c r="E24" i="5"/>
  <c r="E26" i="5"/>
  <c r="B9" i="5"/>
  <c r="F10" i="5"/>
  <c r="C9" i="5"/>
  <c r="D9" i="5"/>
  <c r="D11" i="5"/>
  <c r="D13" i="5"/>
  <c r="D15" i="5"/>
  <c r="D17" i="5"/>
  <c r="D19" i="5"/>
  <c r="D21" i="5"/>
  <c r="D23" i="5"/>
  <c r="D25" i="5"/>
  <c r="D27" i="5"/>
  <c r="D29" i="5"/>
  <c r="D31" i="5"/>
  <c r="D33" i="5"/>
  <c r="D35" i="5"/>
  <c r="D37" i="5"/>
  <c r="D39" i="5"/>
  <c r="D41" i="5"/>
  <c r="E9" i="5"/>
  <c r="E11" i="5"/>
  <c r="E13" i="5"/>
  <c r="E15" i="5"/>
  <c r="E17" i="5"/>
  <c r="E19" i="5"/>
  <c r="E21" i="5"/>
  <c r="E23" i="5"/>
  <c r="F9" i="5"/>
  <c r="B10" i="5"/>
  <c r="F11" i="5"/>
  <c r="B12" i="5"/>
  <c r="F13" i="5"/>
  <c r="B14" i="5"/>
  <c r="F15" i="5"/>
  <c r="B16" i="5"/>
  <c r="F17" i="5"/>
  <c r="B18" i="5"/>
  <c r="F19" i="5"/>
  <c r="B20" i="5"/>
  <c r="F21" i="5"/>
  <c r="B22" i="5"/>
  <c r="F23" i="5"/>
  <c r="B24" i="5"/>
  <c r="F25" i="5"/>
  <c r="B26" i="5"/>
  <c r="F27" i="5"/>
  <c r="B28" i="5"/>
  <c r="F29" i="5"/>
  <c r="B30" i="5"/>
  <c r="F31" i="5"/>
  <c r="B32" i="5"/>
  <c r="F33" i="5"/>
  <c r="B34" i="5"/>
  <c r="F35" i="5"/>
  <c r="B36" i="5"/>
  <c r="F37" i="5"/>
  <c r="B38" i="5"/>
  <c r="F39" i="5"/>
  <c r="B40" i="5"/>
  <c r="F41" i="5"/>
  <c r="C10" i="5"/>
  <c r="C20" i="5"/>
  <c r="F20" i="5"/>
  <c r="C21" i="5"/>
  <c r="D24" i="5"/>
  <c r="D26" i="5"/>
  <c r="C32" i="5"/>
  <c r="C33" i="5"/>
  <c r="E34" i="5"/>
  <c r="C40" i="5"/>
  <c r="C41" i="5"/>
  <c r="C42" i="5"/>
  <c r="E44" i="5"/>
  <c r="C22" i="5"/>
  <c r="F24" i="5"/>
  <c r="F26" i="5"/>
  <c r="B31" i="5"/>
  <c r="D32" i="5"/>
  <c r="E33" i="5"/>
  <c r="F34" i="5"/>
  <c r="B39" i="5"/>
  <c r="D40" i="5"/>
  <c r="E41" i="5"/>
  <c r="D42" i="5"/>
  <c r="B43" i="5"/>
  <c r="F44" i="5"/>
  <c r="B45" i="5"/>
  <c r="B11" i="5"/>
  <c r="D22" i="5"/>
  <c r="B25" i="5"/>
  <c r="C30" i="5"/>
  <c r="C31" i="5"/>
  <c r="E32" i="5"/>
  <c r="C38" i="5"/>
  <c r="C39" i="5"/>
  <c r="E40" i="5"/>
  <c r="E42" i="5"/>
  <c r="C43" i="5"/>
  <c r="C45" i="5"/>
  <c r="C19" i="5"/>
  <c r="B21" i="5"/>
  <c r="F28" i="5"/>
  <c r="D10" i="5"/>
  <c r="D12" i="5"/>
  <c r="B13" i="5"/>
  <c r="F22" i="5"/>
  <c r="C25" i="5"/>
  <c r="B29" i="5"/>
  <c r="D30" i="5"/>
  <c r="E31" i="5"/>
  <c r="F32" i="5"/>
  <c r="B37" i="5"/>
  <c r="D38" i="5"/>
  <c r="E39" i="5"/>
  <c r="F40" i="5"/>
  <c r="F42" i="5"/>
  <c r="D43" i="5"/>
  <c r="D45" i="5"/>
  <c r="E45" i="5"/>
  <c r="C24" i="5"/>
  <c r="F12" i="5"/>
  <c r="D14" i="5"/>
  <c r="B15" i="5"/>
  <c r="B23" i="5"/>
  <c r="E25" i="5"/>
  <c r="C28" i="5"/>
  <c r="C29" i="5"/>
  <c r="E30" i="5"/>
  <c r="C36" i="5"/>
  <c r="C37" i="5"/>
  <c r="E38" i="5"/>
  <c r="E43" i="5"/>
  <c r="B44" i="5"/>
  <c r="F45" i="5"/>
  <c r="B33" i="5"/>
  <c r="F14" i="5"/>
  <c r="D16" i="5"/>
  <c r="B17" i="5"/>
  <c r="C23" i="5"/>
  <c r="B27" i="5"/>
  <c r="D28" i="5"/>
  <c r="E29" i="5"/>
  <c r="F30" i="5"/>
  <c r="B35" i="5"/>
  <c r="D36" i="5"/>
  <c r="E37" i="5"/>
  <c r="F38" i="5"/>
  <c r="F43" i="5"/>
  <c r="C26" i="5"/>
  <c r="F16" i="5"/>
  <c r="D18" i="5"/>
  <c r="B19" i="5"/>
  <c r="C27" i="5"/>
  <c r="E28" i="5"/>
  <c r="C34" i="5"/>
  <c r="C35" i="5"/>
  <c r="E36" i="5"/>
  <c r="C44" i="5"/>
  <c r="F18" i="5"/>
  <c r="D20" i="5"/>
  <c r="E27" i="5"/>
  <c r="F36" i="5"/>
  <c r="E35" i="5"/>
  <c r="B41" i="5"/>
  <c r="D34" i="5"/>
  <c r="D44" i="5"/>
  <c r="B42" i="5"/>
  <c r="F8" i="5"/>
  <c r="F7" i="5"/>
  <c r="E7" i="5"/>
  <c r="E8" i="5"/>
  <c r="D7" i="5"/>
  <c r="D8" i="5"/>
  <c r="C7" i="5"/>
  <c r="C8" i="5"/>
  <c r="B8" i="5"/>
  <c r="B7" i="5"/>
  <c r="E6" i="5"/>
  <c r="D6" i="5"/>
  <c r="F6" i="5"/>
  <c r="L65" i="27" l="1"/>
  <c r="F65" i="27"/>
  <c r="K65" i="27"/>
  <c r="I65" i="27"/>
  <c r="H65" i="27"/>
  <c r="E65" i="27"/>
  <c r="L62" i="27"/>
  <c r="F62" i="27"/>
  <c r="E62" i="27"/>
  <c r="K62" i="27"/>
  <c r="I62" i="27"/>
  <c r="H62" i="27"/>
  <c r="L59" i="27"/>
  <c r="F59" i="27"/>
  <c r="K59" i="27"/>
  <c r="I59" i="27"/>
  <c r="H59" i="27"/>
  <c r="E59" i="27"/>
  <c r="L56" i="27"/>
  <c r="F56" i="27"/>
  <c r="K56" i="27"/>
  <c r="E56" i="27"/>
  <c r="I56" i="27"/>
  <c r="H56" i="27"/>
  <c r="L53" i="27"/>
  <c r="F53" i="27"/>
  <c r="K53" i="27"/>
  <c r="E53" i="27"/>
  <c r="I53" i="27"/>
  <c r="H53" i="27"/>
  <c r="L50" i="27"/>
  <c r="F50" i="27"/>
  <c r="H50" i="27"/>
  <c r="K50" i="27"/>
  <c r="E50" i="27"/>
  <c r="I50" i="27"/>
  <c r="L47" i="27"/>
  <c r="F47" i="27"/>
  <c r="K47" i="27"/>
  <c r="I47" i="27"/>
  <c r="H47" i="27"/>
  <c r="E47" i="27"/>
  <c r="L44" i="27"/>
  <c r="F44" i="27"/>
  <c r="E44" i="27"/>
  <c r="K44" i="27"/>
  <c r="I44" i="27"/>
  <c r="H44" i="27"/>
  <c r="L41" i="27"/>
  <c r="F41" i="27"/>
  <c r="K41" i="27"/>
  <c r="E41" i="27"/>
  <c r="I41" i="27"/>
  <c r="H41" i="27"/>
  <c r="L38" i="27"/>
  <c r="F38" i="27"/>
  <c r="K38" i="27"/>
  <c r="I38" i="27"/>
  <c r="H38" i="27"/>
  <c r="E38" i="27"/>
  <c r="L35" i="27"/>
  <c r="K35" i="27"/>
  <c r="E35" i="27"/>
  <c r="I35" i="27"/>
  <c r="H35" i="27"/>
  <c r="F35" i="27"/>
  <c r="L32" i="27"/>
  <c r="F32" i="27"/>
  <c r="I32" i="27"/>
  <c r="K32" i="27"/>
  <c r="E32" i="27"/>
  <c r="H32" i="27"/>
  <c r="L29" i="27"/>
  <c r="F29" i="27"/>
  <c r="H29" i="27"/>
  <c r="K29" i="27"/>
  <c r="E29" i="27"/>
  <c r="I29" i="27"/>
  <c r="L26" i="27"/>
  <c r="F26" i="27"/>
  <c r="K26" i="27"/>
  <c r="I26" i="27"/>
  <c r="H26" i="27"/>
  <c r="E26" i="27"/>
  <c r="L23" i="27"/>
  <c r="F23" i="27"/>
  <c r="E23" i="27"/>
  <c r="K23" i="27"/>
  <c r="I23" i="27"/>
  <c r="H23" i="27"/>
  <c r="K20" i="27"/>
  <c r="E20" i="27"/>
  <c r="I20" i="27"/>
  <c r="H20" i="27"/>
  <c r="L20" i="27"/>
  <c r="F20" i="27"/>
  <c r="L17" i="27"/>
  <c r="F17" i="27"/>
  <c r="I17" i="27"/>
  <c r="K17" i="27"/>
  <c r="E17" i="27"/>
  <c r="H17" i="27"/>
  <c r="L14" i="27"/>
  <c r="F14" i="27"/>
  <c r="H14" i="27"/>
  <c r="K14" i="27"/>
  <c r="E14" i="27"/>
  <c r="I14" i="27"/>
  <c r="L11" i="27"/>
  <c r="F11" i="27"/>
  <c r="K11" i="27"/>
  <c r="I11" i="27"/>
  <c r="H11" i="27"/>
  <c r="E11" i="27"/>
  <c r="L8" i="27"/>
  <c r="K8" i="27"/>
  <c r="I8" i="27"/>
  <c r="H8" i="27"/>
  <c r="F8" i="27"/>
  <c r="E8" i="27"/>
  <c r="L62" i="30"/>
  <c r="I62" i="30"/>
  <c r="H62" i="30"/>
  <c r="F62" i="30"/>
  <c r="K62" i="30"/>
  <c r="E62" i="30"/>
  <c r="L59" i="30"/>
  <c r="F59" i="30"/>
  <c r="K59" i="30"/>
  <c r="I59" i="30"/>
  <c r="H59" i="30"/>
  <c r="E59" i="30"/>
  <c r="L56" i="30"/>
  <c r="K56" i="30"/>
  <c r="E56" i="30"/>
  <c r="I56" i="30"/>
  <c r="H56" i="30"/>
  <c r="F56" i="30"/>
  <c r="L53" i="30"/>
  <c r="F53" i="30"/>
  <c r="H53" i="30"/>
  <c r="K53" i="30"/>
  <c r="E53" i="30"/>
  <c r="I53" i="30"/>
  <c r="L50" i="30"/>
  <c r="F50" i="30"/>
  <c r="K50" i="30"/>
  <c r="E50" i="30"/>
  <c r="I50" i="30"/>
  <c r="H50" i="30"/>
  <c r="L47" i="30"/>
  <c r="F47" i="30"/>
  <c r="K47" i="30"/>
  <c r="E47" i="30"/>
  <c r="I47" i="30"/>
  <c r="H47" i="30"/>
  <c r="K44" i="30"/>
  <c r="E44" i="30"/>
  <c r="I44" i="30"/>
  <c r="H44" i="30"/>
  <c r="L44" i="30"/>
  <c r="F44" i="30"/>
  <c r="K41" i="30"/>
  <c r="E41" i="30"/>
  <c r="I41" i="30"/>
  <c r="H41" i="30"/>
  <c r="L41" i="30"/>
  <c r="F41" i="30"/>
  <c r="L38" i="30"/>
  <c r="F38" i="30"/>
  <c r="E38" i="30"/>
  <c r="K38" i="30"/>
  <c r="I38" i="30"/>
  <c r="H38" i="30"/>
  <c r="L35" i="30"/>
  <c r="F35" i="30"/>
  <c r="K35" i="30"/>
  <c r="E35" i="30"/>
  <c r="I35" i="30"/>
  <c r="H35" i="30"/>
  <c r="L32" i="30"/>
  <c r="F32" i="30"/>
  <c r="I32" i="30"/>
  <c r="H32" i="30"/>
  <c r="K32" i="30"/>
  <c r="E32" i="30"/>
  <c r="L29" i="30"/>
  <c r="F29" i="30"/>
  <c r="K29" i="30"/>
  <c r="E29" i="30"/>
  <c r="I29" i="30"/>
  <c r="H29" i="30"/>
  <c r="L26" i="30"/>
  <c r="F26" i="30"/>
  <c r="I26" i="30"/>
  <c r="H26" i="30"/>
  <c r="K26" i="30"/>
  <c r="E26" i="30"/>
  <c r="L23" i="30"/>
  <c r="F23" i="30"/>
  <c r="E23" i="30"/>
  <c r="I23" i="30"/>
  <c r="H23" i="30"/>
  <c r="K23" i="30"/>
  <c r="K20" i="30"/>
  <c r="E20" i="30"/>
  <c r="I20" i="30"/>
  <c r="H20" i="30"/>
  <c r="L20" i="30"/>
  <c r="F20" i="30"/>
  <c r="L17" i="30"/>
  <c r="F17" i="30"/>
  <c r="K17" i="30"/>
  <c r="I17" i="30"/>
  <c r="E17" i="30"/>
  <c r="H17" i="30"/>
  <c r="K14" i="30"/>
  <c r="E14" i="30"/>
  <c r="I14" i="30"/>
  <c r="H14" i="30"/>
  <c r="L14" i="30"/>
  <c r="F14" i="30"/>
  <c r="L11" i="30"/>
  <c r="F11" i="30"/>
  <c r="K11" i="30"/>
  <c r="E11" i="30"/>
  <c r="I11" i="30"/>
  <c r="H11" i="30"/>
  <c r="L8" i="30"/>
  <c r="K8" i="30"/>
  <c r="I8" i="30"/>
  <c r="H8" i="30"/>
  <c r="F8" i="30"/>
  <c r="E8" i="30"/>
  <c r="L59" i="9"/>
  <c r="F59" i="9"/>
  <c r="I59" i="9"/>
  <c r="K59" i="9"/>
  <c r="E59" i="9"/>
  <c r="H59" i="9"/>
  <c r="L56" i="9"/>
  <c r="F56" i="9"/>
  <c r="K56" i="9"/>
  <c r="E56" i="9"/>
  <c r="I56" i="9"/>
  <c r="H56" i="9"/>
  <c r="L53" i="9"/>
  <c r="F53" i="9"/>
  <c r="K53" i="9"/>
  <c r="E53" i="9"/>
  <c r="I53" i="9"/>
  <c r="H53" i="9"/>
  <c r="L50" i="9"/>
  <c r="F50" i="9"/>
  <c r="I50" i="9"/>
  <c r="H50" i="9"/>
  <c r="K50" i="9"/>
  <c r="E50" i="9"/>
  <c r="L47" i="9"/>
  <c r="F47" i="9"/>
  <c r="K47" i="9"/>
  <c r="I47" i="9"/>
  <c r="H47" i="9"/>
  <c r="E47" i="9"/>
  <c r="L44" i="9"/>
  <c r="F44" i="9"/>
  <c r="K44" i="9"/>
  <c r="E44" i="9"/>
  <c r="H44" i="9"/>
  <c r="I44" i="9"/>
  <c r="L41" i="9"/>
  <c r="F41" i="9"/>
  <c r="K41" i="9"/>
  <c r="E41" i="9"/>
  <c r="H41" i="9"/>
  <c r="I41" i="9"/>
  <c r="L38" i="9"/>
  <c r="F38" i="9"/>
  <c r="E38" i="9"/>
  <c r="I38" i="9"/>
  <c r="H38" i="9"/>
  <c r="K38" i="9"/>
  <c r="L35" i="9"/>
  <c r="F35" i="9"/>
  <c r="K35" i="9"/>
  <c r="E35" i="9"/>
  <c r="I35" i="9"/>
  <c r="H35" i="9"/>
  <c r="L32" i="9"/>
  <c r="F32" i="9"/>
  <c r="K32" i="9"/>
  <c r="E32" i="9"/>
  <c r="I32" i="9"/>
  <c r="H32" i="9"/>
  <c r="L29" i="9"/>
  <c r="F29" i="9"/>
  <c r="E29" i="9"/>
  <c r="I29" i="9"/>
  <c r="H29" i="9"/>
  <c r="K29" i="9"/>
  <c r="L26" i="9"/>
  <c r="F26" i="9"/>
  <c r="H26" i="9"/>
  <c r="K26" i="9"/>
  <c r="E26" i="9"/>
  <c r="I26" i="9"/>
  <c r="L23" i="9"/>
  <c r="F23" i="9"/>
  <c r="K23" i="9"/>
  <c r="E23" i="9"/>
  <c r="I23" i="9"/>
  <c r="H23" i="9"/>
  <c r="K20" i="9"/>
  <c r="E20" i="9"/>
  <c r="L20" i="9"/>
  <c r="I20" i="9"/>
  <c r="H20" i="9"/>
  <c r="F20" i="9"/>
  <c r="K17" i="9"/>
  <c r="E17" i="9"/>
  <c r="L17" i="9"/>
  <c r="I17" i="9"/>
  <c r="H17" i="9"/>
  <c r="F17" i="9"/>
  <c r="L14" i="9"/>
  <c r="F14" i="9"/>
  <c r="K14" i="9"/>
  <c r="I14" i="9"/>
  <c r="H14" i="9"/>
  <c r="E14" i="9"/>
  <c r="L11" i="9"/>
  <c r="F11" i="9"/>
  <c r="I11" i="9"/>
  <c r="K11" i="9"/>
  <c r="E11" i="9"/>
  <c r="H11" i="9"/>
  <c r="L8" i="9"/>
  <c r="K8" i="9"/>
  <c r="I8" i="9"/>
  <c r="H8" i="9"/>
  <c r="F8" i="9"/>
  <c r="E8" i="9"/>
  <c r="A109" i="18" a="1"/>
  <c r="A109" i="18" s="1"/>
  <c r="C109" i="18" a="1"/>
  <c r="C109" i="18" s="1"/>
  <c r="E109" i="18" a="1"/>
  <c r="E109" i="18" s="1"/>
  <c r="B109" i="18" a="1"/>
  <c r="B109" i="18" s="1"/>
  <c r="Z111" i="18"/>
  <c r="D111" i="18" s="1" a="1"/>
  <c r="D111" i="18" s="1"/>
  <c r="E5" i="35"/>
  <c r="E37" i="35"/>
  <c r="E20" i="37" s="1"/>
  <c r="K20" i="37" s="1"/>
  <c r="K4" i="35"/>
  <c r="E6" i="35"/>
  <c r="E7" i="35"/>
  <c r="N26" i="34" a="1"/>
  <c r="N26" i="34" s="1"/>
  <c r="N34" i="34" a="1"/>
  <c r="N34" i="34" s="1"/>
  <c r="N42" i="34" a="1"/>
  <c r="N42" i="34" s="1"/>
  <c r="N50" i="34" a="1"/>
  <c r="N50" i="34" s="1"/>
  <c r="N58" i="34" a="1"/>
  <c r="N58" i="34" s="1"/>
  <c r="N37" i="34" a="1"/>
  <c r="N37" i="34" s="1"/>
  <c r="N61" i="34" a="1"/>
  <c r="N61" i="34" s="1"/>
  <c r="N31" i="34" a="1"/>
  <c r="N31" i="34" s="1"/>
  <c r="N39" i="34" a="1"/>
  <c r="N39" i="34" s="1"/>
  <c r="N47" i="34" a="1"/>
  <c r="N47" i="34" s="1"/>
  <c r="N55" i="34" a="1"/>
  <c r="N55" i="34" s="1"/>
  <c r="N63" i="34" a="1"/>
  <c r="N63" i="34" s="1"/>
  <c r="N33" i="34" a="1"/>
  <c r="N33" i="34" s="1"/>
  <c r="N53" i="34" a="1"/>
  <c r="N53" i="34" s="1"/>
  <c r="N27" i="34" a="1"/>
  <c r="N27" i="34" s="1"/>
  <c r="N35" i="34" a="1"/>
  <c r="N35" i="34" s="1"/>
  <c r="N43" i="34" a="1"/>
  <c r="N43" i="34" s="1"/>
  <c r="N51" i="34" a="1"/>
  <c r="N51" i="34" s="1"/>
  <c r="N59" i="34" a="1"/>
  <c r="N59" i="34" s="1"/>
  <c r="N41" i="34" a="1"/>
  <c r="N41" i="34" s="1"/>
  <c r="N65" i="34" a="1"/>
  <c r="N65" i="34" s="1"/>
  <c r="N32" i="34" a="1"/>
  <c r="N32" i="34" s="1"/>
  <c r="N40" i="34" a="1"/>
  <c r="N40" i="34" s="1"/>
  <c r="N48" i="34" a="1"/>
  <c r="N48" i="34" s="1"/>
  <c r="N56" i="34" a="1"/>
  <c r="N56" i="34" s="1"/>
  <c r="N64" i="34" a="1"/>
  <c r="N64" i="34" s="1"/>
  <c r="N49" i="34" a="1"/>
  <c r="N49" i="34" s="1"/>
  <c r="N28" i="34" a="1"/>
  <c r="N28" i="34" s="1"/>
  <c r="N36" i="34" a="1"/>
  <c r="N36" i="34" s="1"/>
  <c r="N44" i="34" a="1"/>
  <c r="N44" i="34" s="1"/>
  <c r="N52" i="34" a="1"/>
  <c r="N52" i="34" s="1"/>
  <c r="N60" i="34" a="1"/>
  <c r="N60" i="34" s="1"/>
  <c r="N45" i="34" a="1"/>
  <c r="N45" i="34" s="1"/>
  <c r="N30" i="34" a="1"/>
  <c r="N30" i="34" s="1"/>
  <c r="N38" i="34" a="1"/>
  <c r="N38" i="34" s="1"/>
  <c r="N46" i="34" a="1"/>
  <c r="N46" i="34" s="1"/>
  <c r="N54" i="34" a="1"/>
  <c r="N54" i="34" s="1"/>
  <c r="N62" i="34" a="1"/>
  <c r="N62" i="34" s="1"/>
  <c r="N29" i="34" a="1"/>
  <c r="N29" i="34" s="1"/>
  <c r="N57" i="34" a="1"/>
  <c r="N57" i="34" s="1"/>
  <c r="N7" i="34" a="1"/>
  <c r="N7" i="34" s="1"/>
  <c r="N11" i="34" a="1"/>
  <c r="N11" i="34" s="1"/>
  <c r="N15" i="34" a="1"/>
  <c r="N15" i="34" s="1"/>
  <c r="N12" i="34" a="1"/>
  <c r="N12" i="34" s="1"/>
  <c r="N20" i="34" a="1"/>
  <c r="N20" i="34" s="1"/>
  <c r="N8" i="34" a="1"/>
  <c r="N8" i="34" s="1"/>
  <c r="N16" i="34" a="1"/>
  <c r="N16" i="34" s="1"/>
  <c r="N24" i="34" a="1"/>
  <c r="N24" i="34" s="1"/>
  <c r="N13" i="34" a="1"/>
  <c r="N13" i="34" s="1"/>
  <c r="N21" i="34" a="1"/>
  <c r="N21" i="34" s="1"/>
  <c r="N9" i="34" a="1"/>
  <c r="N9" i="34" s="1"/>
  <c r="N17" i="34" a="1"/>
  <c r="N17" i="34" s="1"/>
  <c r="N25" i="34" a="1"/>
  <c r="N25" i="34" s="1"/>
  <c r="N14" i="34" a="1"/>
  <c r="N14" i="34" s="1"/>
  <c r="N22" i="34" a="1"/>
  <c r="N22" i="34" s="1"/>
  <c r="N19" i="34" a="1"/>
  <c r="N19" i="34" s="1"/>
  <c r="N10" i="34" a="1"/>
  <c r="N10" i="34" s="1"/>
  <c r="N18" i="34" a="1"/>
  <c r="N18" i="34" s="1"/>
  <c r="N23" i="34" a="1"/>
  <c r="N23" i="34" s="1"/>
  <c r="N6" i="34" a="1"/>
  <c r="N6" i="34" s="1"/>
  <c r="F29" i="34" a="1"/>
  <c r="F29" i="34" s="1"/>
  <c r="F37" i="34" a="1"/>
  <c r="F37" i="34" s="1"/>
  <c r="F41" i="34" a="1"/>
  <c r="F41" i="34" s="1"/>
  <c r="F49" i="34" a="1"/>
  <c r="F49" i="34" s="1"/>
  <c r="F57" i="34" a="1"/>
  <c r="F57" i="34" s="1"/>
  <c r="F65" i="34" a="1"/>
  <c r="F65" i="34" s="1"/>
  <c r="F30" i="34" a="1"/>
  <c r="F30" i="34" s="1"/>
  <c r="F38" i="34" a="1"/>
  <c r="F38" i="34" s="1"/>
  <c r="F46" i="34" a="1"/>
  <c r="F46" i="34" s="1"/>
  <c r="F58" i="34" a="1"/>
  <c r="F58" i="34" s="1"/>
  <c r="F44" i="34" a="1"/>
  <c r="F44" i="34" s="1"/>
  <c r="F60" i="34" a="1"/>
  <c r="F60" i="34" s="1"/>
  <c r="F34" i="34" a="1"/>
  <c r="F34" i="34" s="1"/>
  <c r="F42" i="34" a="1"/>
  <c r="F42" i="34" s="1"/>
  <c r="F50" i="34" a="1"/>
  <c r="F50" i="34" s="1"/>
  <c r="F54" i="34" a="1"/>
  <c r="F54" i="34" s="1"/>
  <c r="F62" i="34" a="1"/>
  <c r="F62" i="34" s="1"/>
  <c r="F56" i="34" a="1"/>
  <c r="F56" i="34" s="1"/>
  <c r="F31" i="34" a="1"/>
  <c r="F31" i="34" s="1"/>
  <c r="F39" i="34" a="1"/>
  <c r="F39" i="34" s="1"/>
  <c r="F47" i="34" a="1"/>
  <c r="F47" i="34" s="1"/>
  <c r="F55" i="34" a="1"/>
  <c r="F55" i="34" s="1"/>
  <c r="F59" i="34" a="1"/>
  <c r="F59" i="34" s="1"/>
  <c r="F52" i="34" a="1"/>
  <c r="F52" i="34" s="1"/>
  <c r="F35" i="34" a="1"/>
  <c r="F35" i="34" s="1"/>
  <c r="F43" i="34" a="1"/>
  <c r="F43" i="34" s="1"/>
  <c r="F51" i="34" a="1"/>
  <c r="F51" i="34" s="1"/>
  <c r="F63" i="34" a="1"/>
  <c r="F63" i="34" s="1"/>
  <c r="F64" i="34" a="1"/>
  <c r="F64" i="34" s="1"/>
  <c r="F32" i="34" a="1"/>
  <c r="F32" i="34" s="1"/>
  <c r="F36" i="34" a="1"/>
  <c r="F36" i="34" s="1"/>
  <c r="F40" i="34" a="1"/>
  <c r="F40" i="34" s="1"/>
  <c r="F48" i="34" a="1"/>
  <c r="F48" i="34" s="1"/>
  <c r="F33" i="34" a="1"/>
  <c r="F33" i="34" s="1"/>
  <c r="F45" i="34" a="1"/>
  <c r="F45" i="34" s="1"/>
  <c r="F53" i="34" a="1"/>
  <c r="F53" i="34" s="1"/>
  <c r="F61" i="34" a="1"/>
  <c r="F61" i="34" s="1"/>
  <c r="F6" i="34" a="1"/>
  <c r="F6" i="34" s="1"/>
  <c r="F14" i="34" a="1"/>
  <c r="F14" i="34" s="1"/>
  <c r="F22" i="34" a="1"/>
  <c r="F22" i="34" s="1"/>
  <c r="F7" i="34" a="1"/>
  <c r="F7" i="34" s="1"/>
  <c r="F15" i="34" a="1"/>
  <c r="F15" i="34" s="1"/>
  <c r="F27" i="34" a="1"/>
  <c r="F27" i="34" s="1"/>
  <c r="F11" i="34" a="1"/>
  <c r="F11" i="34" s="1"/>
  <c r="F19" i="34" a="1"/>
  <c r="F19" i="34" s="1"/>
  <c r="F23" i="34" a="1"/>
  <c r="F23" i="34" s="1"/>
  <c r="F25" i="34" a="1"/>
  <c r="F25" i="34" s="1"/>
  <c r="F8" i="34" a="1"/>
  <c r="F8" i="34" s="1"/>
  <c r="F16" i="34" a="1"/>
  <c r="F16" i="34" s="1"/>
  <c r="F17" i="34" a="1"/>
  <c r="F17" i="34" s="1"/>
  <c r="F12" i="34" a="1"/>
  <c r="F12" i="34" s="1"/>
  <c r="F20" i="34" a="1"/>
  <c r="F20" i="34" s="1"/>
  <c r="F24" i="34" a="1"/>
  <c r="F24" i="34" s="1"/>
  <c r="F9" i="34" a="1"/>
  <c r="F9" i="34" s="1"/>
  <c r="F13" i="34" a="1"/>
  <c r="F13" i="34" s="1"/>
  <c r="F21" i="34" a="1"/>
  <c r="F21" i="34" s="1"/>
  <c r="F10" i="34" a="1"/>
  <c r="F10" i="34" s="1"/>
  <c r="F18" i="34" a="1"/>
  <c r="F18" i="34" s="1"/>
  <c r="F26" i="34" a="1"/>
  <c r="F26" i="34" s="1"/>
  <c r="G8" i="34" a="1"/>
  <c r="G8" i="34" s="1"/>
  <c r="G16" i="34" a="1"/>
  <c r="G16" i="34" s="1"/>
  <c r="G20" i="34" a="1"/>
  <c r="G20" i="34" s="1"/>
  <c r="G28" i="34" a="1"/>
  <c r="G28" i="34" s="1"/>
  <c r="G36" i="34" a="1"/>
  <c r="G36" i="34" s="1"/>
  <c r="G44" i="34" a="1"/>
  <c r="G44" i="34" s="1"/>
  <c r="G52" i="34" a="1"/>
  <c r="G52" i="34" s="1"/>
  <c r="G60" i="34" a="1"/>
  <c r="G60" i="34" s="1"/>
  <c r="G13" i="34" a="1"/>
  <c r="G13" i="34" s="1"/>
  <c r="G17" i="34" a="1"/>
  <c r="G17" i="34" s="1"/>
  <c r="G25" i="34" a="1"/>
  <c r="G25" i="34" s="1"/>
  <c r="G33" i="34" a="1"/>
  <c r="G33" i="34" s="1"/>
  <c r="G41" i="34" a="1"/>
  <c r="G41" i="34" s="1"/>
  <c r="G49" i="34" a="1"/>
  <c r="G49" i="34" s="1"/>
  <c r="G57" i="34" a="1"/>
  <c r="G57" i="34" s="1"/>
  <c r="G65" i="34" a="1"/>
  <c r="G65" i="34" s="1"/>
  <c r="G63" i="34" a="1"/>
  <c r="G63" i="34" s="1"/>
  <c r="G9" i="34" a="1"/>
  <c r="G9" i="34" s="1"/>
  <c r="G21" i="34" a="1"/>
  <c r="G21" i="34" s="1"/>
  <c r="G29" i="34" a="1"/>
  <c r="G29" i="34" s="1"/>
  <c r="G37" i="34" a="1"/>
  <c r="G37" i="34" s="1"/>
  <c r="G45" i="34" a="1"/>
  <c r="G45" i="34" s="1"/>
  <c r="G53" i="34" a="1"/>
  <c r="G53" i="34" s="1"/>
  <c r="G61" i="34" a="1"/>
  <c r="G61" i="34" s="1"/>
  <c r="G51" i="34" a="1"/>
  <c r="G51" i="34" s="1"/>
  <c r="G10" i="34" a="1"/>
  <c r="G10" i="34" s="1"/>
  <c r="G18" i="34" a="1"/>
  <c r="G18" i="34" s="1"/>
  <c r="G30" i="34" a="1"/>
  <c r="G30" i="34" s="1"/>
  <c r="G38" i="34" a="1"/>
  <c r="G38" i="34" s="1"/>
  <c r="G46" i="34" a="1"/>
  <c r="G46" i="34" s="1"/>
  <c r="G54" i="34" a="1"/>
  <c r="G54" i="34" s="1"/>
  <c r="G62" i="34" a="1"/>
  <c r="G62" i="34" s="1"/>
  <c r="G43" i="34" a="1"/>
  <c r="G43" i="34" s="1"/>
  <c r="G59" i="34" a="1"/>
  <c r="G59" i="34" s="1"/>
  <c r="G14" i="34" a="1"/>
  <c r="G14" i="34" s="1"/>
  <c r="G22" i="34" a="1"/>
  <c r="G22" i="34" s="1"/>
  <c r="G26" i="34" a="1"/>
  <c r="G26" i="34" s="1"/>
  <c r="G34" i="34" a="1"/>
  <c r="G34" i="34" s="1"/>
  <c r="G42" i="34" a="1"/>
  <c r="G42" i="34" s="1"/>
  <c r="G50" i="34" a="1"/>
  <c r="G50" i="34" s="1"/>
  <c r="G58" i="34" a="1"/>
  <c r="G58" i="34" s="1"/>
  <c r="G47" i="34" a="1"/>
  <c r="G47" i="34" s="1"/>
  <c r="G11" i="34" a="1"/>
  <c r="G11" i="34" s="1"/>
  <c r="G15" i="34" a="1"/>
  <c r="G15" i="34" s="1"/>
  <c r="G19" i="34" a="1"/>
  <c r="G19" i="34" s="1"/>
  <c r="G23" i="34" a="1"/>
  <c r="G23" i="34" s="1"/>
  <c r="G27" i="34" a="1"/>
  <c r="G27" i="34" s="1"/>
  <c r="G31" i="34" a="1"/>
  <c r="G31" i="34" s="1"/>
  <c r="G35" i="34" a="1"/>
  <c r="G35" i="34" s="1"/>
  <c r="G39" i="34" a="1"/>
  <c r="G39" i="34" s="1"/>
  <c r="G55" i="34" a="1"/>
  <c r="G55" i="34" s="1"/>
  <c r="G12" i="34" a="1"/>
  <c r="G12" i="34" s="1"/>
  <c r="G24" i="34" a="1"/>
  <c r="G24" i="34" s="1"/>
  <c r="G32" i="34" a="1"/>
  <c r="G32" i="34" s="1"/>
  <c r="G40" i="34" a="1"/>
  <c r="G40" i="34" s="1"/>
  <c r="G48" i="34" a="1"/>
  <c r="G48" i="34" s="1"/>
  <c r="G56" i="34" a="1"/>
  <c r="G56" i="34" s="1"/>
  <c r="G64" i="34" a="1"/>
  <c r="G64" i="34" s="1"/>
  <c r="G6" i="34" a="1"/>
  <c r="G6" i="34" s="1"/>
  <c r="B32" i="34" a="1"/>
  <c r="B32" i="34" s="1"/>
  <c r="C32" i="34" a="1"/>
  <c r="C32" i="34" s="1"/>
  <c r="D32" i="34" a="1"/>
  <c r="D32" i="34" s="1"/>
  <c r="E32" i="34" a="1"/>
  <c r="E32" i="34" s="1"/>
  <c r="M32" i="34" a="1"/>
  <c r="M32" i="34" s="1"/>
  <c r="Y32" i="34" s="1"/>
  <c r="M33" i="34" a="1"/>
  <c r="M33" i="34" s="1"/>
  <c r="Y33" i="34" s="1"/>
  <c r="D34" i="34" a="1"/>
  <c r="D34" i="34" s="1"/>
  <c r="K34" i="34" a="1"/>
  <c r="K34" i="34" s="1"/>
  <c r="X34" i="34" s="1"/>
  <c r="B35" i="34" a="1"/>
  <c r="B35" i="34" s="1"/>
  <c r="P35" i="34" a="1"/>
  <c r="P35" i="34" s="1"/>
  <c r="M36" i="34" a="1"/>
  <c r="M36" i="34" s="1"/>
  <c r="Y36" i="34" s="1"/>
  <c r="D37" i="34" a="1"/>
  <c r="D37" i="34" s="1"/>
  <c r="B38" i="34" a="1"/>
  <c r="B38" i="34" s="1"/>
  <c r="H38" i="34" a="1"/>
  <c r="H38" i="34" s="1"/>
  <c r="O38" i="34" a="1"/>
  <c r="O38" i="34" s="1"/>
  <c r="D39" i="34" a="1"/>
  <c r="D39" i="34" s="1"/>
  <c r="I39" i="34" a="1"/>
  <c r="I39" i="34" s="1"/>
  <c r="W39" i="34" s="1"/>
  <c r="P39" i="34" a="1"/>
  <c r="P39" i="34" s="1"/>
  <c r="E40" i="34" a="1"/>
  <c r="E40" i="34" s="1"/>
  <c r="J40" i="34" a="1"/>
  <c r="J40" i="34" s="1"/>
  <c r="Q40" i="34" a="1"/>
  <c r="Q40" i="34" s="1"/>
  <c r="K41" i="34" a="1"/>
  <c r="K41" i="34" s="1"/>
  <c r="X41" i="34" s="1"/>
  <c r="B42" i="34" a="1"/>
  <c r="B42" i="34" s="1"/>
  <c r="L42" i="34" a="1"/>
  <c r="L42" i="34" s="1"/>
  <c r="C43" i="34" a="1"/>
  <c r="C43" i="34" s="1"/>
  <c r="H43" i="34" a="1"/>
  <c r="H43" i="34" s="1"/>
  <c r="M43" i="34" a="1"/>
  <c r="M43" i="34" s="1"/>
  <c r="Y43" i="34" s="1"/>
  <c r="D44" i="34" a="1"/>
  <c r="D44" i="34" s="1"/>
  <c r="O32" i="34" a="1"/>
  <c r="O32" i="34" s="1"/>
  <c r="O33" i="34" a="1"/>
  <c r="O33" i="34" s="1"/>
  <c r="E34" i="34" a="1"/>
  <c r="E34" i="34" s="1"/>
  <c r="C35" i="34" a="1"/>
  <c r="C35" i="34" s="1"/>
  <c r="I35" i="34" a="1"/>
  <c r="I35" i="34" s="1"/>
  <c r="W35" i="34" s="1"/>
  <c r="Q35" i="34" a="1"/>
  <c r="Q35" i="34" s="1"/>
  <c r="E37" i="34" a="1"/>
  <c r="E37" i="34" s="1"/>
  <c r="K37" i="34" a="1"/>
  <c r="K37" i="34" s="1"/>
  <c r="X37" i="34" s="1"/>
  <c r="C38" i="34" a="1"/>
  <c r="C38" i="34" s="1"/>
  <c r="I38" i="34" a="1"/>
  <c r="I38" i="34" s="1"/>
  <c r="W38" i="34" s="1"/>
  <c r="J39" i="34" a="1"/>
  <c r="J39" i="34" s="1"/>
  <c r="K40" i="34" a="1"/>
  <c r="K40" i="34" s="1"/>
  <c r="X40" i="34" s="1"/>
  <c r="L41" i="34" a="1"/>
  <c r="L41" i="34" s="1"/>
  <c r="M42" i="34" a="1"/>
  <c r="M42" i="34" s="1"/>
  <c r="Y42" i="34" s="1"/>
  <c r="O43" i="34" a="1"/>
  <c r="O43" i="34" s="1"/>
  <c r="P44" i="34" a="1"/>
  <c r="P44" i="34" s="1"/>
  <c r="Q45" i="34" a="1"/>
  <c r="Q45" i="34" s="1"/>
  <c r="B47" i="34" a="1"/>
  <c r="B47" i="34" s="1"/>
  <c r="C48" i="34" a="1"/>
  <c r="C48" i="34" s="1"/>
  <c r="D49" i="34" a="1"/>
  <c r="D49" i="34" s="1"/>
  <c r="E50" i="34" a="1"/>
  <c r="E50" i="34" s="1"/>
  <c r="H53" i="34" a="1"/>
  <c r="H53" i="34" s="1"/>
  <c r="I54" i="34" a="1"/>
  <c r="I54" i="34" s="1"/>
  <c r="W54" i="34" s="1"/>
  <c r="P32" i="34" a="1"/>
  <c r="P32" i="34" s="1"/>
  <c r="H33" i="34" a="1"/>
  <c r="H33" i="34" s="1"/>
  <c r="L34" i="34" a="1"/>
  <c r="L34" i="34" s="1"/>
  <c r="D35" i="34" a="1"/>
  <c r="D35" i="34" s="1"/>
  <c r="J35" i="34" a="1"/>
  <c r="J35" i="34" s="1"/>
  <c r="H36" i="34" a="1"/>
  <c r="H36" i="34" s="1"/>
  <c r="O36" i="34" a="1"/>
  <c r="O36" i="34" s="1"/>
  <c r="L37" i="34" a="1"/>
  <c r="L37" i="34" s="1"/>
  <c r="J38" i="34" a="1"/>
  <c r="J38" i="34" s="1"/>
  <c r="P38" i="34" a="1"/>
  <c r="P38" i="34" s="1"/>
  <c r="E39" i="34" a="1"/>
  <c r="E39" i="34" s="1"/>
  <c r="K39" i="34" a="1"/>
  <c r="K39" i="34" s="1"/>
  <c r="X39" i="34" s="1"/>
  <c r="Q39" i="34" a="1"/>
  <c r="Q39" i="34" s="1"/>
  <c r="L40" i="34" a="1"/>
  <c r="L40" i="34" s="1"/>
  <c r="B41" i="34" a="1"/>
  <c r="B41" i="34" s="1"/>
  <c r="M41" i="34" a="1"/>
  <c r="M41" i="34" s="1"/>
  <c r="Y41" i="34" s="1"/>
  <c r="C42" i="34" a="1"/>
  <c r="C42" i="34" s="1"/>
  <c r="H42" i="34" a="1"/>
  <c r="H42" i="34" s="1"/>
  <c r="O42" i="34" a="1"/>
  <c r="O42" i="34" s="1"/>
  <c r="D43" i="34" a="1"/>
  <c r="D43" i="34" s="1"/>
  <c r="I43" i="34" a="1"/>
  <c r="I43" i="34" s="1"/>
  <c r="W43" i="34" s="1"/>
  <c r="P43" i="34" a="1"/>
  <c r="P43" i="34" s="1"/>
  <c r="E44" i="34" a="1"/>
  <c r="E44" i="34" s="1"/>
  <c r="J44" i="34" a="1"/>
  <c r="J44" i="34" s="1"/>
  <c r="H32" i="34" a="1"/>
  <c r="H32" i="34" s="1"/>
  <c r="Q32" i="34" a="1"/>
  <c r="Q32" i="34" s="1"/>
  <c r="I33" i="34" a="1"/>
  <c r="I33" i="34" s="1"/>
  <c r="W33" i="34" s="1"/>
  <c r="P33" i="34" a="1"/>
  <c r="P33" i="34" s="1"/>
  <c r="M34" i="34" a="1"/>
  <c r="M34" i="34" s="1"/>
  <c r="Y34" i="34" s="1"/>
  <c r="K35" i="34" a="1"/>
  <c r="K35" i="34" s="1"/>
  <c r="X35" i="34" s="1"/>
  <c r="B36" i="34" a="1"/>
  <c r="B36" i="34" s="1"/>
  <c r="I36" i="34" a="1"/>
  <c r="I36" i="34" s="1"/>
  <c r="W36" i="34" s="1"/>
  <c r="P36" i="34" a="1"/>
  <c r="P36" i="34" s="1"/>
  <c r="M37" i="34" a="1"/>
  <c r="M37" i="34" s="1"/>
  <c r="Y37" i="34" s="1"/>
  <c r="D38" i="34" a="1"/>
  <c r="D38" i="34" s="1"/>
  <c r="H41" i="34" a="1"/>
  <c r="H41" i="34" s="1"/>
  <c r="I42" i="34" a="1"/>
  <c r="I42" i="34" s="1"/>
  <c r="W42" i="34" s="1"/>
  <c r="J43" i="34" a="1"/>
  <c r="J43" i="34" s="1"/>
  <c r="K44" i="34" a="1"/>
  <c r="K44" i="34" s="1"/>
  <c r="X44" i="34" s="1"/>
  <c r="L45" i="34" a="1"/>
  <c r="L45" i="34" s="1"/>
  <c r="M46" i="34" a="1"/>
  <c r="M46" i="34" s="1"/>
  <c r="Y46" i="34" s="1"/>
  <c r="O47" i="34" a="1"/>
  <c r="O47" i="34" s="1"/>
  <c r="P48" i="34" a="1"/>
  <c r="P48" i="34" s="1"/>
  <c r="Q49" i="34" a="1"/>
  <c r="Q49" i="34" s="1"/>
  <c r="B51" i="34" a="1"/>
  <c r="B51" i="34" s="1"/>
  <c r="C52" i="34" a="1"/>
  <c r="C52" i="34" s="1"/>
  <c r="D53" i="34" a="1"/>
  <c r="D53" i="34" s="1"/>
  <c r="E54" i="34" a="1"/>
  <c r="E54" i="34" s="1"/>
  <c r="I32" i="34" a="1"/>
  <c r="I32" i="34" s="1"/>
  <c r="W32" i="34" s="1"/>
  <c r="B33" i="34" a="1"/>
  <c r="B33" i="34" s="1"/>
  <c r="J33" i="34" a="1"/>
  <c r="J33" i="34" s="1"/>
  <c r="Q33" i="34" a="1"/>
  <c r="Q33" i="34" s="1"/>
  <c r="O34" i="34" a="1"/>
  <c r="O34" i="34" s="1"/>
  <c r="E35" i="34" a="1"/>
  <c r="E35" i="34" s="1"/>
  <c r="L35" i="34" a="1"/>
  <c r="L35" i="34" s="1"/>
  <c r="C36" i="34" a="1"/>
  <c r="C36" i="34" s="1"/>
  <c r="Q36" i="34" a="1"/>
  <c r="Q36" i="34" s="1"/>
  <c r="O37" i="34" a="1"/>
  <c r="O37" i="34" s="1"/>
  <c r="E38" i="34" a="1"/>
  <c r="E38" i="34" s="1"/>
  <c r="K38" i="34" a="1"/>
  <c r="K38" i="34" s="1"/>
  <c r="X38" i="34" s="1"/>
  <c r="Q38" i="34" a="1"/>
  <c r="Q38" i="34" s="1"/>
  <c r="L39" i="34" a="1"/>
  <c r="L39" i="34" s="1"/>
  <c r="B40" i="34" a="1"/>
  <c r="B40" i="34" s="1"/>
  <c r="H40" i="34" a="1"/>
  <c r="H40" i="34" s="1"/>
  <c r="M40" i="34" a="1"/>
  <c r="M40" i="34" s="1"/>
  <c r="Y40" i="34" s="1"/>
  <c r="C41" i="34" a="1"/>
  <c r="C41" i="34" s="1"/>
  <c r="I41" i="34" a="1"/>
  <c r="I41" i="34" s="1"/>
  <c r="W41" i="34" s="1"/>
  <c r="O41" i="34" a="1"/>
  <c r="O41" i="34" s="1"/>
  <c r="D42" i="34" a="1"/>
  <c r="D42" i="34" s="1"/>
  <c r="J42" i="34" a="1"/>
  <c r="J42" i="34" s="1"/>
  <c r="P42" i="34" a="1"/>
  <c r="P42" i="34" s="1"/>
  <c r="E43" i="34" a="1"/>
  <c r="E43" i="34" s="1"/>
  <c r="J32" i="34" a="1"/>
  <c r="J32" i="34" s="1"/>
  <c r="C33" i="34" a="1"/>
  <c r="C33" i="34" s="1"/>
  <c r="B34" i="34" a="1"/>
  <c r="B34" i="34" s="1"/>
  <c r="H34" i="34" a="1"/>
  <c r="H34" i="34" s="1"/>
  <c r="P34" i="34" a="1"/>
  <c r="P34" i="34" s="1"/>
  <c r="D36" i="34" a="1"/>
  <c r="D36" i="34" s="1"/>
  <c r="J36" i="34" a="1"/>
  <c r="J36" i="34" s="1"/>
  <c r="B37" i="34" a="1"/>
  <c r="B37" i="34" s="1"/>
  <c r="H37" i="34" a="1"/>
  <c r="H37" i="34" s="1"/>
  <c r="B39" i="34" a="1"/>
  <c r="B39" i="34" s="1"/>
  <c r="C40" i="34" a="1"/>
  <c r="C40" i="34" s="1"/>
  <c r="D41" i="34" a="1"/>
  <c r="D41" i="34" s="1"/>
  <c r="E42" i="34" a="1"/>
  <c r="E42" i="34" s="1"/>
  <c r="H45" i="34" a="1"/>
  <c r="H45" i="34" s="1"/>
  <c r="I46" i="34" a="1"/>
  <c r="I46" i="34" s="1"/>
  <c r="W46" i="34" s="1"/>
  <c r="J47" i="34" a="1"/>
  <c r="J47" i="34" s="1"/>
  <c r="K48" i="34" a="1"/>
  <c r="K48" i="34" s="1"/>
  <c r="X48" i="34" s="1"/>
  <c r="L49" i="34" a="1"/>
  <c r="L49" i="34" s="1"/>
  <c r="M50" i="34" a="1"/>
  <c r="M50" i="34" s="1"/>
  <c r="Y50" i="34" s="1"/>
  <c r="O51" i="34" a="1"/>
  <c r="O51" i="34" s="1"/>
  <c r="P52" i="34" a="1"/>
  <c r="P52" i="34" s="1"/>
  <c r="Q53" i="34" a="1"/>
  <c r="Q53" i="34" s="1"/>
  <c r="L32" i="34" a="1"/>
  <c r="L32" i="34" s="1"/>
  <c r="E33" i="34" a="1"/>
  <c r="E33" i="34" s="1"/>
  <c r="L33" i="34" a="1"/>
  <c r="L33" i="34" s="1"/>
  <c r="J34" i="34" a="1"/>
  <c r="J34" i="34" s="1"/>
  <c r="Q34" i="34" a="1"/>
  <c r="Q34" i="34" s="1"/>
  <c r="H35" i="34" a="1"/>
  <c r="H35" i="34" s="1"/>
  <c r="O35" i="34" a="1"/>
  <c r="O35" i="34" s="1"/>
  <c r="L36" i="34" a="1"/>
  <c r="L36" i="34" s="1"/>
  <c r="C37" i="34" a="1"/>
  <c r="C37" i="34" s="1"/>
  <c r="J37" i="34" a="1"/>
  <c r="J37" i="34" s="1"/>
  <c r="Q37" i="34" a="1"/>
  <c r="Q37" i="34" s="1"/>
  <c r="M38" i="34" a="1"/>
  <c r="M38" i="34" s="1"/>
  <c r="Y38" i="34" s="1"/>
  <c r="O39" i="34" a="1"/>
  <c r="O39" i="34" s="1"/>
  <c r="P40" i="34" a="1"/>
  <c r="P40" i="34" s="1"/>
  <c r="Q41" i="34" a="1"/>
  <c r="Q41" i="34" s="1"/>
  <c r="B43" i="34" a="1"/>
  <c r="B43" i="34" s="1"/>
  <c r="C44" i="34" a="1"/>
  <c r="C44" i="34" s="1"/>
  <c r="D45" i="34" a="1"/>
  <c r="D45" i="34" s="1"/>
  <c r="E46" i="34" a="1"/>
  <c r="E46" i="34" s="1"/>
  <c r="H49" i="34" a="1"/>
  <c r="H49" i="34" s="1"/>
  <c r="I50" i="34" a="1"/>
  <c r="I50" i="34" s="1"/>
  <c r="W50" i="34" s="1"/>
  <c r="J51" i="34" a="1"/>
  <c r="J51" i="34" s="1"/>
  <c r="K52" i="34" a="1"/>
  <c r="K52" i="34" s="1"/>
  <c r="X52" i="34" s="1"/>
  <c r="L53" i="34" a="1"/>
  <c r="L53" i="34" s="1"/>
  <c r="K32" i="34" a="1"/>
  <c r="K32" i="34" s="1"/>
  <c r="X32" i="34" s="1"/>
  <c r="E36" i="34" a="1"/>
  <c r="E36" i="34" s="1"/>
  <c r="H39" i="34" a="1"/>
  <c r="H39" i="34" s="1"/>
  <c r="C45" i="34" a="1"/>
  <c r="C45" i="34" s="1"/>
  <c r="O45" i="34" a="1"/>
  <c r="O45" i="34" s="1"/>
  <c r="J46" i="34" a="1"/>
  <c r="J46" i="34" s="1"/>
  <c r="E47" i="34" a="1"/>
  <c r="E47" i="34" s="1"/>
  <c r="Q47" i="34" a="1"/>
  <c r="Q47" i="34" s="1"/>
  <c r="L48" i="34" a="1"/>
  <c r="L48" i="34" s="1"/>
  <c r="C50" i="34" a="1"/>
  <c r="C50" i="34" s="1"/>
  <c r="O50" i="34" a="1"/>
  <c r="O50" i="34" s="1"/>
  <c r="I51" i="34" a="1"/>
  <c r="I51" i="34" s="1"/>
  <c r="W51" i="34" s="1"/>
  <c r="E52" i="34" a="1"/>
  <c r="E52" i="34" s="1"/>
  <c r="Q52" i="34" a="1"/>
  <c r="Q52" i="34" s="1"/>
  <c r="K53" i="34" a="1"/>
  <c r="K53" i="34" s="1"/>
  <c r="X53" i="34" s="1"/>
  <c r="O54" i="34" a="1"/>
  <c r="O54" i="34" s="1"/>
  <c r="D55" i="34" a="1"/>
  <c r="D55" i="34" s="1"/>
  <c r="J55" i="34" a="1"/>
  <c r="J55" i="34" s="1"/>
  <c r="P55" i="34" a="1"/>
  <c r="P55" i="34" s="1"/>
  <c r="E56" i="34" a="1"/>
  <c r="E56" i="34" s="1"/>
  <c r="K56" i="34" a="1"/>
  <c r="K56" i="34" s="1"/>
  <c r="X56" i="34" s="1"/>
  <c r="Q56" i="34" a="1"/>
  <c r="Q56" i="34" s="1"/>
  <c r="L57" i="34" a="1"/>
  <c r="L57" i="34" s="1"/>
  <c r="C59" i="34" a="1"/>
  <c r="C59" i="34" s="1"/>
  <c r="O59" i="34" a="1"/>
  <c r="O59" i="34" s="1"/>
  <c r="I60" i="34" a="1"/>
  <c r="I60" i="34" s="1"/>
  <c r="W60" i="34" s="1"/>
  <c r="E61" i="34" a="1"/>
  <c r="E61" i="34" s="1"/>
  <c r="O61" i="34" a="1"/>
  <c r="O61" i="34" s="1"/>
  <c r="P62" i="34" a="1"/>
  <c r="P62" i="34" s="1"/>
  <c r="H63" i="34" a="1"/>
  <c r="H63" i="34" s="1"/>
  <c r="Q63" i="34" a="1"/>
  <c r="Q63" i="34" s="1"/>
  <c r="I64" i="34" a="1"/>
  <c r="I64" i="34" s="1"/>
  <c r="W64" i="34" s="1"/>
  <c r="B65" i="34" a="1"/>
  <c r="B65" i="34" s="1"/>
  <c r="J65" i="34" a="1"/>
  <c r="J65" i="34" s="1"/>
  <c r="Q65" i="34" a="1"/>
  <c r="Q65" i="34" s="1"/>
  <c r="O55" i="34" a="1"/>
  <c r="O55" i="34" s="1"/>
  <c r="H60" i="34" a="1"/>
  <c r="H60" i="34" s="1"/>
  <c r="J62" i="34" a="1"/>
  <c r="J62" i="34" s="1"/>
  <c r="D64" i="34" a="1"/>
  <c r="D64" i="34" s="1"/>
  <c r="D33" i="34" a="1"/>
  <c r="D33" i="34" s="1"/>
  <c r="K36" i="34" a="1"/>
  <c r="K36" i="34" s="1"/>
  <c r="X36" i="34" s="1"/>
  <c r="M39" i="34" a="1"/>
  <c r="M39" i="34" s="1"/>
  <c r="Y39" i="34" s="1"/>
  <c r="K42" i="34" a="1"/>
  <c r="K42" i="34" s="1"/>
  <c r="X42" i="34" s="1"/>
  <c r="H44" i="34" a="1"/>
  <c r="H44" i="34" s="1"/>
  <c r="E45" i="34" a="1"/>
  <c r="E45" i="34" s="1"/>
  <c r="P45" i="34" a="1"/>
  <c r="P45" i="34" s="1"/>
  <c r="K46" i="34" a="1"/>
  <c r="K46" i="34" s="1"/>
  <c r="X46" i="34" s="1"/>
  <c r="B48" i="34" a="1"/>
  <c r="B48" i="34" s="1"/>
  <c r="M48" i="34" a="1"/>
  <c r="M48" i="34" s="1"/>
  <c r="Y48" i="34" s="1"/>
  <c r="I49" i="34" a="1"/>
  <c r="I49" i="34" s="1"/>
  <c r="W49" i="34" s="1"/>
  <c r="D50" i="34" a="1"/>
  <c r="D50" i="34" s="1"/>
  <c r="P50" i="34" a="1"/>
  <c r="P50" i="34" s="1"/>
  <c r="K51" i="34" a="1"/>
  <c r="K51" i="34" s="1"/>
  <c r="X51" i="34" s="1"/>
  <c r="B53" i="34" a="1"/>
  <c r="B53" i="34" s="1"/>
  <c r="M53" i="34" a="1"/>
  <c r="M53" i="34" s="1"/>
  <c r="Y53" i="34" s="1"/>
  <c r="H54" i="34" a="1"/>
  <c r="H54" i="34" s="1"/>
  <c r="E55" i="34" a="1"/>
  <c r="E55" i="34" s="1"/>
  <c r="H58" i="34" a="1"/>
  <c r="H58" i="34" s="1"/>
  <c r="I59" i="34" a="1"/>
  <c r="I59" i="34" s="1"/>
  <c r="W59" i="34" s="1"/>
  <c r="J60" i="34" a="1"/>
  <c r="J60" i="34" s="1"/>
  <c r="C58" i="34" a="1"/>
  <c r="C58" i="34" s="1"/>
  <c r="O58" i="34" a="1"/>
  <c r="O58" i="34" s="1"/>
  <c r="J59" i="34" a="1"/>
  <c r="J59" i="34" s="1"/>
  <c r="E60" i="34" a="1"/>
  <c r="E60" i="34" s="1"/>
  <c r="Q60" i="34" a="1"/>
  <c r="Q60" i="34" s="1"/>
  <c r="K61" i="34" a="1"/>
  <c r="K61" i="34" s="1"/>
  <c r="X61" i="34" s="1"/>
  <c r="D62" i="34" a="1"/>
  <c r="D62" i="34" s="1"/>
  <c r="L62" i="34" a="1"/>
  <c r="L62" i="34" s="1"/>
  <c r="E63" i="34" a="1"/>
  <c r="E63" i="34" s="1"/>
  <c r="M63" i="34" a="1"/>
  <c r="M63" i="34" s="1"/>
  <c r="Y63" i="34" s="1"/>
  <c r="O64" i="34" a="1"/>
  <c r="O64" i="34" s="1"/>
  <c r="P65" i="34" a="1"/>
  <c r="P65" i="34" s="1"/>
  <c r="M52" i="34" a="1"/>
  <c r="M52" i="34" s="1"/>
  <c r="Y52" i="34" s="1"/>
  <c r="D56" i="34" a="1"/>
  <c r="D56" i="34" s="1"/>
  <c r="K58" i="34" a="1"/>
  <c r="K58" i="34" s="1"/>
  <c r="X58" i="34" s="1"/>
  <c r="D61" i="34" a="1"/>
  <c r="D61" i="34" s="1"/>
  <c r="C63" i="34" a="1"/>
  <c r="C63" i="34" s="1"/>
  <c r="Q64" i="34" a="1"/>
  <c r="Q64" i="34" s="1"/>
  <c r="K33" i="34" a="1"/>
  <c r="K33" i="34" s="1"/>
  <c r="X33" i="34" s="1"/>
  <c r="D40" i="34" a="1"/>
  <c r="D40" i="34" s="1"/>
  <c r="Q42" i="34" a="1"/>
  <c r="Q42" i="34" s="1"/>
  <c r="I44" i="34" a="1"/>
  <c r="I44" i="34" s="1"/>
  <c r="W44" i="34" s="1"/>
  <c r="B46" i="34" a="1"/>
  <c r="B46" i="34" s="1"/>
  <c r="L46" i="34" a="1"/>
  <c r="L46" i="34" s="1"/>
  <c r="H47" i="34" a="1"/>
  <c r="H47" i="34" s="1"/>
  <c r="D48" i="34" a="1"/>
  <c r="D48" i="34" s="1"/>
  <c r="O48" i="34" a="1"/>
  <c r="O48" i="34" s="1"/>
  <c r="J49" i="34" a="1"/>
  <c r="J49" i="34" s="1"/>
  <c r="Q50" i="34" a="1"/>
  <c r="Q50" i="34" s="1"/>
  <c r="L51" i="34" a="1"/>
  <c r="L51" i="34" s="1"/>
  <c r="H52" i="34" a="1"/>
  <c r="H52" i="34" s="1"/>
  <c r="C53" i="34" a="1"/>
  <c r="C53" i="34" s="1"/>
  <c r="O53" i="34" a="1"/>
  <c r="O53" i="34" s="1"/>
  <c r="J54" i="34" a="1"/>
  <c r="J54" i="34" s="1"/>
  <c r="P54" i="34" a="1"/>
  <c r="P54" i="34" s="1"/>
  <c r="K55" i="34" a="1"/>
  <c r="K55" i="34" s="1"/>
  <c r="X55" i="34" s="1"/>
  <c r="Q55" i="34" a="1"/>
  <c r="Q55" i="34" s="1"/>
  <c r="L56" i="34" a="1"/>
  <c r="L56" i="34" s="1"/>
  <c r="B57" i="34" a="1"/>
  <c r="B57" i="34" s="1"/>
  <c r="H57" i="34" a="1"/>
  <c r="H57" i="34" s="1"/>
  <c r="M57" i="34" a="1"/>
  <c r="M57" i="34" s="1"/>
  <c r="Y57" i="34" s="1"/>
  <c r="I58" i="34" a="1"/>
  <c r="I58" i="34" s="1"/>
  <c r="W58" i="34" s="1"/>
  <c r="D59" i="34" a="1"/>
  <c r="D59" i="34" s="1"/>
  <c r="P59" i="34" a="1"/>
  <c r="P59" i="34" s="1"/>
  <c r="K60" i="34" a="1"/>
  <c r="K60" i="34" s="1"/>
  <c r="X60" i="34" s="1"/>
  <c r="P61" i="34" a="1"/>
  <c r="P61" i="34" s="1"/>
  <c r="H62" i="34" a="1"/>
  <c r="H62" i="34" s="1"/>
  <c r="Q62" i="34" a="1"/>
  <c r="Q62" i="34" s="1"/>
  <c r="I63" i="34" a="1"/>
  <c r="I63" i="34" s="1"/>
  <c r="W63" i="34" s="1"/>
  <c r="B64" i="34" a="1"/>
  <c r="B64" i="34" s="1"/>
  <c r="J64" i="34" a="1"/>
  <c r="J64" i="34" s="1"/>
  <c r="C65" i="34" a="1"/>
  <c r="C65" i="34" s="1"/>
  <c r="K65" i="34" a="1"/>
  <c r="K65" i="34" s="1"/>
  <c r="X65" i="34" s="1"/>
  <c r="L65" i="34" a="1"/>
  <c r="L65" i="34" s="1"/>
  <c r="H55" i="34" a="1"/>
  <c r="H55" i="34" s="1"/>
  <c r="Q57" i="34" a="1"/>
  <c r="Q57" i="34" s="1"/>
  <c r="M60" i="34" a="1"/>
  <c r="M60" i="34" s="1"/>
  <c r="Y60" i="34" s="1"/>
  <c r="O62" i="34" a="1"/>
  <c r="O62" i="34" s="1"/>
  <c r="L64" i="34" a="1"/>
  <c r="L64" i="34" s="1"/>
  <c r="C34" i="34" a="1"/>
  <c r="C34" i="34" s="1"/>
  <c r="I37" i="34" a="1"/>
  <c r="I37" i="34" s="1"/>
  <c r="W37" i="34" s="1"/>
  <c r="I40" i="34" a="1"/>
  <c r="I40" i="34" s="1"/>
  <c r="W40" i="34" s="1"/>
  <c r="L44" i="34" a="1"/>
  <c r="L44" i="34" s="1"/>
  <c r="C46" i="34" a="1"/>
  <c r="C46" i="34" s="1"/>
  <c r="O46" i="34" a="1"/>
  <c r="O46" i="34" s="1"/>
  <c r="I47" i="34" a="1"/>
  <c r="I47" i="34" s="1"/>
  <c r="W47" i="34" s="1"/>
  <c r="E48" i="34" a="1"/>
  <c r="E48" i="34" s="1"/>
  <c r="Q48" i="34" a="1"/>
  <c r="Q48" i="34" s="1"/>
  <c r="K49" i="34" a="1"/>
  <c r="K49" i="34" s="1"/>
  <c r="X49" i="34" s="1"/>
  <c r="C51" i="34" a="1"/>
  <c r="C51" i="34" s="1"/>
  <c r="M51" i="34" a="1"/>
  <c r="M51" i="34" s="1"/>
  <c r="Y51" i="34" s="1"/>
  <c r="I52" i="34" a="1"/>
  <c r="I52" i="34" s="1"/>
  <c r="W52" i="34" s="1"/>
  <c r="E53" i="34" a="1"/>
  <c r="E53" i="34" s="1"/>
  <c r="P53" i="34" a="1"/>
  <c r="P53" i="34" s="1"/>
  <c r="Q54" i="34" a="1"/>
  <c r="Q54" i="34" s="1"/>
  <c r="B56" i="34" a="1"/>
  <c r="B56" i="34" s="1"/>
  <c r="C57" i="34" a="1"/>
  <c r="C57" i="34" s="1"/>
  <c r="D58" i="34" a="1"/>
  <c r="D58" i="34" s="1"/>
  <c r="E59" i="34" a="1"/>
  <c r="E59" i="34" s="1"/>
  <c r="M56" i="34" a="1"/>
  <c r="M56" i="34" s="1"/>
  <c r="Y56" i="34" s="1"/>
  <c r="I57" i="34" a="1"/>
  <c r="I57" i="34" s="1"/>
  <c r="W57" i="34" s="1"/>
  <c r="E58" i="34" a="1"/>
  <c r="E58" i="34" s="1"/>
  <c r="P58" i="34" a="1"/>
  <c r="P58" i="34" s="1"/>
  <c r="K59" i="34" a="1"/>
  <c r="K59" i="34" s="1"/>
  <c r="X59" i="34" s="1"/>
  <c r="B61" i="34" a="1"/>
  <c r="B61" i="34" s="1"/>
  <c r="L61" i="34" a="1"/>
  <c r="L61" i="34" s="1"/>
  <c r="E62" i="34" a="1"/>
  <c r="E62" i="34" s="1"/>
  <c r="M62" i="34" a="1"/>
  <c r="M62" i="34" s="1"/>
  <c r="Y62" i="34" s="1"/>
  <c r="O63" i="34" a="1"/>
  <c r="O63" i="34" s="1"/>
  <c r="P64" i="34" a="1"/>
  <c r="P64" i="34" s="1"/>
  <c r="H65" i="34" a="1"/>
  <c r="H65" i="34" s="1"/>
  <c r="C55" i="34" a="1"/>
  <c r="C55" i="34" s="1"/>
  <c r="J57" i="34" a="1"/>
  <c r="J57" i="34" s="1"/>
  <c r="C60" i="34" a="1"/>
  <c r="C60" i="34" s="1"/>
  <c r="H64" i="34" a="1"/>
  <c r="H64" i="34" s="1"/>
  <c r="I34" i="34" a="1"/>
  <c r="I34" i="34" s="1"/>
  <c r="W34" i="34" s="1"/>
  <c r="P37" i="34" a="1"/>
  <c r="P37" i="34" s="1"/>
  <c r="O40" i="34" a="1"/>
  <c r="O40" i="34" s="1"/>
  <c r="K43" i="34" a="1"/>
  <c r="K43" i="34" s="1"/>
  <c r="X43" i="34" s="1"/>
  <c r="M44" i="34" a="1"/>
  <c r="M44" i="34" s="1"/>
  <c r="Y44" i="34" s="1"/>
  <c r="I45" i="34" a="1"/>
  <c r="I45" i="34" s="1"/>
  <c r="W45" i="34" s="1"/>
  <c r="D46" i="34" a="1"/>
  <c r="D46" i="34" s="1"/>
  <c r="P46" i="34" a="1"/>
  <c r="P46" i="34" s="1"/>
  <c r="K47" i="34" a="1"/>
  <c r="K47" i="34" s="1"/>
  <c r="X47" i="34" s="1"/>
  <c r="B49" i="34" a="1"/>
  <c r="B49" i="34" s="1"/>
  <c r="M49" i="34" a="1"/>
  <c r="M49" i="34" s="1"/>
  <c r="Y49" i="34" s="1"/>
  <c r="H50" i="34" a="1"/>
  <c r="H50" i="34" s="1"/>
  <c r="D51" i="34" a="1"/>
  <c r="D51" i="34" s="1"/>
  <c r="P51" i="34" a="1"/>
  <c r="P51" i="34" s="1"/>
  <c r="J52" i="34" a="1"/>
  <c r="J52" i="34" s="1"/>
  <c r="B54" i="34" a="1"/>
  <c r="B54" i="34" s="1"/>
  <c r="K54" i="34" a="1"/>
  <c r="K54" i="34" s="1"/>
  <c r="X54" i="34" s="1"/>
  <c r="B55" i="34" a="1"/>
  <c r="B55" i="34" s="1"/>
  <c r="L55" i="34" a="1"/>
  <c r="L55" i="34" s="1"/>
  <c r="C56" i="34" a="1"/>
  <c r="C56" i="34" s="1"/>
  <c r="H56" i="34" a="1"/>
  <c r="H56" i="34" s="1"/>
  <c r="D57" i="34" a="1"/>
  <c r="D57" i="34" s="1"/>
  <c r="O57" i="34" a="1"/>
  <c r="O57" i="34" s="1"/>
  <c r="J58" i="34" a="1"/>
  <c r="J58" i="34" s="1"/>
  <c r="Q59" i="34" a="1"/>
  <c r="Q59" i="34" s="1"/>
  <c r="L60" i="34" a="1"/>
  <c r="L60" i="34" s="1"/>
  <c r="H61" i="34" a="1"/>
  <c r="H61" i="34" s="1"/>
  <c r="Q61" i="34" a="1"/>
  <c r="Q61" i="34" s="1"/>
  <c r="I62" i="34" a="1"/>
  <c r="I62" i="34" s="1"/>
  <c r="W62" i="34" s="1"/>
  <c r="B63" i="34" a="1"/>
  <c r="B63" i="34" s="1"/>
  <c r="J63" i="34" a="1"/>
  <c r="J63" i="34" s="1"/>
  <c r="C64" i="34" a="1"/>
  <c r="C64" i="34" s="1"/>
  <c r="K64" i="34" a="1"/>
  <c r="K64" i="34" s="1"/>
  <c r="X64" i="34" s="1"/>
  <c r="D65" i="34" a="1"/>
  <c r="D65" i="34" s="1"/>
  <c r="M54" i="34" a="1"/>
  <c r="M54" i="34" s="1"/>
  <c r="Y54" i="34" s="1"/>
  <c r="E57" i="34" a="1"/>
  <c r="E57" i="34" s="1"/>
  <c r="L59" i="34" a="1"/>
  <c r="L59" i="34" s="1"/>
  <c r="B62" i="34" a="1"/>
  <c r="B62" i="34" s="1"/>
  <c r="P63" i="34" a="1"/>
  <c r="P63" i="34" s="1"/>
  <c r="M65" i="34" a="1"/>
  <c r="M65" i="34" s="1"/>
  <c r="Y65" i="34" s="1"/>
  <c r="E41" i="34" a="1"/>
  <c r="E41" i="34" s="1"/>
  <c r="L43" i="34" a="1"/>
  <c r="L43" i="34" s="1"/>
  <c r="O44" i="34" a="1"/>
  <c r="O44" i="34" s="1"/>
  <c r="J45" i="34" a="1"/>
  <c r="J45" i="34" s="1"/>
  <c r="Q46" i="34" a="1"/>
  <c r="Q46" i="34" s="1"/>
  <c r="L47" i="34" a="1"/>
  <c r="L47" i="34" s="1"/>
  <c r="H48" i="34" a="1"/>
  <c r="H48" i="34" s="1"/>
  <c r="C49" i="34" a="1"/>
  <c r="C49" i="34" s="1"/>
  <c r="O49" i="34" a="1"/>
  <c r="O49" i="34" s="1"/>
  <c r="J50" i="34" a="1"/>
  <c r="J50" i="34" s="1"/>
  <c r="E51" i="34" a="1"/>
  <c r="E51" i="34" s="1"/>
  <c r="Q51" i="34" a="1"/>
  <c r="Q51" i="34" s="1"/>
  <c r="L52" i="34" a="1"/>
  <c r="L52" i="34" s="1"/>
  <c r="C54" i="34" a="1"/>
  <c r="C54" i="34" s="1"/>
  <c r="L54" i="34" a="1"/>
  <c r="L54" i="34" s="1"/>
  <c r="M55" i="34" a="1"/>
  <c r="M55" i="34" s="1"/>
  <c r="Y55" i="34" s="1"/>
  <c r="O56" i="34" a="1"/>
  <c r="O56" i="34" s="1"/>
  <c r="P57" i="34" a="1"/>
  <c r="P57" i="34" s="1"/>
  <c r="Q58" i="34" a="1"/>
  <c r="Q58" i="34" s="1"/>
  <c r="B60" i="34" a="1"/>
  <c r="B60" i="34" s="1"/>
  <c r="C61" i="34" a="1"/>
  <c r="C61" i="34" s="1"/>
  <c r="L38" i="34" a="1"/>
  <c r="L38" i="34" s="1"/>
  <c r="J41" i="34" a="1"/>
  <c r="J41" i="34" s="1"/>
  <c r="Q43" i="34" a="1"/>
  <c r="Q43" i="34" s="1"/>
  <c r="Q44" i="34" a="1"/>
  <c r="Q44" i="34" s="1"/>
  <c r="K45" i="34" a="1"/>
  <c r="K45" i="34" s="1"/>
  <c r="X45" i="34" s="1"/>
  <c r="C47" i="34" a="1"/>
  <c r="C47" i="34" s="1"/>
  <c r="M47" i="34" a="1"/>
  <c r="M47" i="34" s="1"/>
  <c r="Y47" i="34" s="1"/>
  <c r="I48" i="34" a="1"/>
  <c r="I48" i="34" s="1"/>
  <c r="W48" i="34" s="1"/>
  <c r="E49" i="34" a="1"/>
  <c r="E49" i="34" s="1"/>
  <c r="P49" i="34" a="1"/>
  <c r="P49" i="34" s="1"/>
  <c r="K50" i="34" a="1"/>
  <c r="K50" i="34" s="1"/>
  <c r="X50" i="34" s="1"/>
  <c r="B52" i="34" a="1"/>
  <c r="B52" i="34" s="1"/>
  <c r="I53" i="34" a="1"/>
  <c r="I53" i="34" s="1"/>
  <c r="W53" i="34" s="1"/>
  <c r="I56" i="34" a="1"/>
  <c r="I56" i="34" s="1"/>
  <c r="W56" i="34" s="1"/>
  <c r="B59" i="34" a="1"/>
  <c r="B59" i="34" s="1"/>
  <c r="I61" i="34" a="1"/>
  <c r="I61" i="34" s="1"/>
  <c r="W61" i="34" s="1"/>
  <c r="E65" i="34" a="1"/>
  <c r="E65" i="34" s="1"/>
  <c r="M35" i="34" a="1"/>
  <c r="M35" i="34" s="1"/>
  <c r="Y35" i="34" s="1"/>
  <c r="C39" i="34" a="1"/>
  <c r="C39" i="34" s="1"/>
  <c r="P41" i="34" a="1"/>
  <c r="P41" i="34" s="1"/>
  <c r="B44" i="34" a="1"/>
  <c r="B44" i="34" s="1"/>
  <c r="B45" i="34" a="1"/>
  <c r="B45" i="34" s="1"/>
  <c r="M45" i="34" a="1"/>
  <c r="M45" i="34" s="1"/>
  <c r="Y45" i="34" s="1"/>
  <c r="H46" i="34" a="1"/>
  <c r="H46" i="34" s="1"/>
  <c r="D47" i="34" a="1"/>
  <c r="D47" i="34" s="1"/>
  <c r="P47" i="34" a="1"/>
  <c r="P47" i="34" s="1"/>
  <c r="J48" i="34" a="1"/>
  <c r="J48" i="34" s="1"/>
  <c r="B50" i="34" a="1"/>
  <c r="B50" i="34" s="1"/>
  <c r="L50" i="34" a="1"/>
  <c r="L50" i="34" s="1"/>
  <c r="H51" i="34" a="1"/>
  <c r="H51" i="34" s="1"/>
  <c r="D52" i="34" a="1"/>
  <c r="D52" i="34" s="1"/>
  <c r="O52" i="34" a="1"/>
  <c r="O52" i="34" s="1"/>
  <c r="J53" i="34" a="1"/>
  <c r="J53" i="34" s="1"/>
  <c r="I55" i="34" a="1"/>
  <c r="I55" i="34" s="1"/>
  <c r="W55" i="34" s="1"/>
  <c r="J56" i="34" a="1"/>
  <c r="J56" i="34" s="1"/>
  <c r="K57" i="34" a="1"/>
  <c r="K57" i="34" s="1"/>
  <c r="X57" i="34" s="1"/>
  <c r="L58" i="34" a="1"/>
  <c r="L58" i="34" s="1"/>
  <c r="M59" i="34" a="1"/>
  <c r="M59" i="34" s="1"/>
  <c r="Y59" i="34" s="1"/>
  <c r="O60" i="34" a="1"/>
  <c r="O60" i="34" s="1"/>
  <c r="B58" i="34" a="1"/>
  <c r="B58" i="34" s="1"/>
  <c r="M58" i="34" a="1"/>
  <c r="M58" i="34" s="1"/>
  <c r="Y58" i="34" s="1"/>
  <c r="H59" i="34" a="1"/>
  <c r="H59" i="34" s="1"/>
  <c r="D60" i="34" a="1"/>
  <c r="D60" i="34" s="1"/>
  <c r="P60" i="34" a="1"/>
  <c r="P60" i="34" s="1"/>
  <c r="J61" i="34" a="1"/>
  <c r="J61" i="34" s="1"/>
  <c r="C62" i="34" a="1"/>
  <c r="C62" i="34" s="1"/>
  <c r="K62" i="34" a="1"/>
  <c r="K62" i="34" s="1"/>
  <c r="X62" i="34" s="1"/>
  <c r="D63" i="34" a="1"/>
  <c r="D63" i="34" s="1"/>
  <c r="L63" i="34" a="1"/>
  <c r="L63" i="34" s="1"/>
  <c r="E64" i="34" a="1"/>
  <c r="E64" i="34" s="1"/>
  <c r="M64" i="34" a="1"/>
  <c r="M64" i="34" s="1"/>
  <c r="Y64" i="34" s="1"/>
  <c r="O65" i="34" a="1"/>
  <c r="O65" i="34" s="1"/>
  <c r="D54" i="34" a="1"/>
  <c r="D54" i="34" s="1"/>
  <c r="P56" i="34" a="1"/>
  <c r="P56" i="34" s="1"/>
  <c r="M61" i="34" a="1"/>
  <c r="M61" i="34" s="1"/>
  <c r="Y61" i="34" s="1"/>
  <c r="K63" i="34" a="1"/>
  <c r="K63" i="34" s="1"/>
  <c r="X63" i="34" s="1"/>
  <c r="I65" i="34" a="1"/>
  <c r="I65" i="34" s="1"/>
  <c r="W65" i="34" s="1"/>
  <c r="B14" i="34" a="1"/>
  <c r="B14" i="34" s="1"/>
  <c r="O14" i="34" a="1"/>
  <c r="O14" i="34" s="1"/>
  <c r="C15" i="34" a="1"/>
  <c r="C15" i="34" s="1"/>
  <c r="K15" i="34" a="1"/>
  <c r="K15" i="34" s="1"/>
  <c r="X15" i="34" s="1"/>
  <c r="D16" i="34" a="1"/>
  <c r="D16" i="34" s="1"/>
  <c r="Q16" i="34" a="1"/>
  <c r="Q16" i="34" s="1"/>
  <c r="I17" i="34" a="1"/>
  <c r="I17" i="34" s="1"/>
  <c r="W17" i="34" s="1"/>
  <c r="B18" i="34" a="1"/>
  <c r="B18" i="34" s="1"/>
  <c r="J18" i="34" a="1"/>
  <c r="J18" i="34" s="1"/>
  <c r="C19" i="34" a="1"/>
  <c r="C19" i="34" s="1"/>
  <c r="P19" i="34" a="1"/>
  <c r="P19" i="34" s="1"/>
  <c r="L20" i="34" a="1"/>
  <c r="L20" i="34" s="1"/>
  <c r="Q20" i="34" a="1"/>
  <c r="Q20" i="34" s="1"/>
  <c r="I21" i="34" a="1"/>
  <c r="I21" i="34" s="1"/>
  <c r="W21" i="34" s="1"/>
  <c r="B22" i="34" a="1"/>
  <c r="B22" i="34" s="1"/>
  <c r="J22" i="34" a="1"/>
  <c r="J22" i="34" s="1"/>
  <c r="C23" i="34" a="1"/>
  <c r="C23" i="34" s="1"/>
  <c r="K14" i="34" a="1"/>
  <c r="K14" i="34" s="1"/>
  <c r="X14" i="34" s="1"/>
  <c r="H15" i="34" a="1"/>
  <c r="H15" i="34" s="1"/>
  <c r="Q15" i="34" a="1"/>
  <c r="Q15" i="34" s="1"/>
  <c r="I16" i="34" a="1"/>
  <c r="I16" i="34" s="1"/>
  <c r="W16" i="34" s="1"/>
  <c r="B17" i="34" a="1"/>
  <c r="B17" i="34" s="1"/>
  <c r="J17" i="34" a="1"/>
  <c r="J17" i="34" s="1"/>
  <c r="C18" i="34" a="1"/>
  <c r="C18" i="34" s="1"/>
  <c r="K18" i="34" a="1"/>
  <c r="K18" i="34" s="1"/>
  <c r="X18" i="34" s="1"/>
  <c r="D19" i="34" a="1"/>
  <c r="D19" i="34" s="1"/>
  <c r="H19" i="34" a="1"/>
  <c r="H19" i="34" s="1"/>
  <c r="L19" i="34" a="1"/>
  <c r="L19" i="34" s="1"/>
  <c r="Q19" i="34" a="1"/>
  <c r="Q19" i="34" s="1"/>
  <c r="E20" i="34" a="1"/>
  <c r="E20" i="34" s="1"/>
  <c r="I20" i="34" a="1"/>
  <c r="I20" i="34" s="1"/>
  <c r="W20" i="34" s="1"/>
  <c r="M20" i="34" a="1"/>
  <c r="M20" i="34" s="1"/>
  <c r="Y20" i="34" s="1"/>
  <c r="B21" i="34" a="1"/>
  <c r="B21" i="34" s="1"/>
  <c r="C14" i="34" a="1"/>
  <c r="C14" i="34" s="1"/>
  <c r="P14" i="34" a="1"/>
  <c r="P14" i="34" s="1"/>
  <c r="D15" i="34" a="1"/>
  <c r="D15" i="34" s="1"/>
  <c r="L15" i="34" a="1"/>
  <c r="L15" i="34" s="1"/>
  <c r="E16" i="34" a="1"/>
  <c r="E16" i="34" s="1"/>
  <c r="M16" i="34" a="1"/>
  <c r="M16" i="34" s="1"/>
  <c r="Y16" i="34" s="1"/>
  <c r="O17" i="34" a="1"/>
  <c r="O17" i="34" s="1"/>
  <c r="P18" i="34" a="1"/>
  <c r="P18" i="34" s="1"/>
  <c r="H14" i="34" a="1"/>
  <c r="H14" i="34" s="1"/>
  <c r="L14" i="34" a="1"/>
  <c r="L14" i="34" s="1"/>
  <c r="I15" i="34" a="1"/>
  <c r="I15" i="34" s="1"/>
  <c r="W15" i="34" s="1"/>
  <c r="B16" i="34" a="1"/>
  <c r="B16" i="34" s="1"/>
  <c r="J16" i="34" a="1"/>
  <c r="J16" i="34" s="1"/>
  <c r="C17" i="34" a="1"/>
  <c r="C17" i="34" s="1"/>
  <c r="K17" i="34" a="1"/>
  <c r="K17" i="34" s="1"/>
  <c r="X17" i="34" s="1"/>
  <c r="D18" i="34" a="1"/>
  <c r="D18" i="34" s="1"/>
  <c r="L18" i="34" a="1"/>
  <c r="L18" i="34" s="1"/>
  <c r="E19" i="34" a="1"/>
  <c r="E19" i="34" s="1"/>
  <c r="M19" i="34" a="1"/>
  <c r="M19" i="34" s="1"/>
  <c r="Y19" i="34" s="1"/>
  <c r="O20" i="34" a="1"/>
  <c r="O20" i="34" s="1"/>
  <c r="K21" i="34" a="1"/>
  <c r="K21" i="34" s="1"/>
  <c r="X21" i="34" s="1"/>
  <c r="P21" i="34" a="1"/>
  <c r="P21" i="34" s="1"/>
  <c r="D14" i="34" a="1"/>
  <c r="D14" i="34" s="1"/>
  <c r="Q14" i="34" a="1"/>
  <c r="Q14" i="34" s="1"/>
  <c r="E15" i="34" a="1"/>
  <c r="E15" i="34" s="1"/>
  <c r="M15" i="34" a="1"/>
  <c r="M15" i="34" s="1"/>
  <c r="Y15" i="34" s="1"/>
  <c r="O16" i="34" a="1"/>
  <c r="O16" i="34" s="1"/>
  <c r="P17" i="34" a="1"/>
  <c r="P17" i="34" s="1"/>
  <c r="H18" i="34" a="1"/>
  <c r="H18" i="34" s="1"/>
  <c r="Q18" i="34" a="1"/>
  <c r="Q18" i="34" s="1"/>
  <c r="I19" i="34" a="1"/>
  <c r="I19" i="34" s="1"/>
  <c r="W19" i="34" s="1"/>
  <c r="B20" i="34" a="1"/>
  <c r="B20" i="34" s="1"/>
  <c r="J20" i="34" a="1"/>
  <c r="J20" i="34" s="1"/>
  <c r="C21" i="34" a="1"/>
  <c r="C21" i="34" s="1"/>
  <c r="D22" i="34" a="1"/>
  <c r="D22" i="34" s="1"/>
  <c r="J14" i="34" a="1"/>
  <c r="J14" i="34" s="1"/>
  <c r="P15" i="34" a="1"/>
  <c r="P15" i="34" s="1"/>
  <c r="H16" i="34" a="1"/>
  <c r="H16" i="34" s="1"/>
  <c r="L16" i="34" a="1"/>
  <c r="L16" i="34" s="1"/>
  <c r="E17" i="34" a="1"/>
  <c r="E17" i="34" s="1"/>
  <c r="M17" i="34" a="1"/>
  <c r="M17" i="34" s="1"/>
  <c r="Y17" i="34" s="1"/>
  <c r="O18" i="34" a="1"/>
  <c r="O18" i="34" s="1"/>
  <c r="K19" i="34" a="1"/>
  <c r="K19" i="34" s="1"/>
  <c r="X19" i="34" s="1"/>
  <c r="D20" i="34" a="1"/>
  <c r="D20" i="34" s="1"/>
  <c r="H20" i="34" a="1"/>
  <c r="H20" i="34" s="1"/>
  <c r="E21" i="34" a="1"/>
  <c r="E21" i="34" s="1"/>
  <c r="M21" i="34" a="1"/>
  <c r="M21" i="34" s="1"/>
  <c r="Y21" i="34" s="1"/>
  <c r="O22" i="34" a="1"/>
  <c r="O22" i="34" s="1"/>
  <c r="H21" i="34" a="1"/>
  <c r="H21" i="34" s="1"/>
  <c r="M23" i="34" a="1"/>
  <c r="M23" i="34" s="1"/>
  <c r="Y23" i="34" s="1"/>
  <c r="D24" i="34" a="1"/>
  <c r="D24" i="34" s="1"/>
  <c r="B25" i="34" a="1"/>
  <c r="B25" i="34" s="1"/>
  <c r="H25" i="34" a="1"/>
  <c r="H25" i="34" s="1"/>
  <c r="P25" i="34" a="1"/>
  <c r="P25" i="34" s="1"/>
  <c r="D27" i="34" a="1"/>
  <c r="D27" i="34" s="1"/>
  <c r="J27" i="34" a="1"/>
  <c r="J27" i="34" s="1"/>
  <c r="B28" i="34" a="1"/>
  <c r="B28" i="34" s="1"/>
  <c r="H28" i="34" a="1"/>
  <c r="H28" i="34" s="1"/>
  <c r="L29" i="34" a="1"/>
  <c r="L29" i="34" s="1"/>
  <c r="D30" i="34" a="1"/>
  <c r="D30" i="34" s="1"/>
  <c r="J30" i="34" a="1"/>
  <c r="J30" i="34" s="1"/>
  <c r="H31" i="34" a="1"/>
  <c r="H31" i="34" s="1"/>
  <c r="O31" i="34" a="1"/>
  <c r="O31" i="34" s="1"/>
  <c r="I31" i="34" a="1"/>
  <c r="I31" i="34" s="1"/>
  <c r="W31" i="34" s="1"/>
  <c r="Q26" i="34" a="1"/>
  <c r="Q26" i="34" s="1"/>
  <c r="C29" i="34" a="1"/>
  <c r="C29" i="34" s="1"/>
  <c r="K31" i="34" a="1"/>
  <c r="K31" i="34" s="1"/>
  <c r="X31" i="34" s="1"/>
  <c r="Q24" i="34" a="1"/>
  <c r="Q24" i="34" s="1"/>
  <c r="O28" i="34" a="1"/>
  <c r="O28" i="34" s="1"/>
  <c r="E14" i="34" a="1"/>
  <c r="E14" i="34" s="1"/>
  <c r="H17" i="34" a="1"/>
  <c r="H17" i="34" s="1"/>
  <c r="I18" i="34" a="1"/>
  <c r="I18" i="34" s="1"/>
  <c r="W18" i="34" s="1"/>
  <c r="J19" i="34" a="1"/>
  <c r="J19" i="34" s="1"/>
  <c r="K20" i="34" a="1"/>
  <c r="K20" i="34" s="1"/>
  <c r="X20" i="34" s="1"/>
  <c r="J21" i="34" a="1"/>
  <c r="J21" i="34" s="1"/>
  <c r="E22" i="34" a="1"/>
  <c r="E22" i="34" s="1"/>
  <c r="M22" i="34" a="1"/>
  <c r="M22" i="34" s="1"/>
  <c r="Y22" i="34" s="1"/>
  <c r="E24" i="34" a="1"/>
  <c r="E24" i="34" s="1"/>
  <c r="K24" i="34" a="1"/>
  <c r="K24" i="34" s="1"/>
  <c r="X24" i="34" s="1"/>
  <c r="C25" i="34" a="1"/>
  <c r="C25" i="34" s="1"/>
  <c r="I25" i="34" a="1"/>
  <c r="I25" i="34" s="1"/>
  <c r="W25" i="34" s="1"/>
  <c r="M26" i="34" a="1"/>
  <c r="M26" i="34" s="1"/>
  <c r="Y26" i="34" s="1"/>
  <c r="E27" i="34" a="1"/>
  <c r="E27" i="34" s="1"/>
  <c r="K27" i="34" a="1"/>
  <c r="K27" i="34" s="1"/>
  <c r="X27" i="34" s="1"/>
  <c r="I28" i="34" a="1"/>
  <c r="I28" i="34" s="1"/>
  <c r="W28" i="34" s="1"/>
  <c r="P28" i="34" a="1"/>
  <c r="P28" i="34" s="1"/>
  <c r="M29" i="34" a="1"/>
  <c r="M29" i="34" s="1"/>
  <c r="Y29" i="34" s="1"/>
  <c r="K30" i="34" a="1"/>
  <c r="K30" i="34" s="1"/>
  <c r="X30" i="34" s="1"/>
  <c r="B31" i="34" a="1"/>
  <c r="B31" i="34" s="1"/>
  <c r="P31" i="34" a="1"/>
  <c r="P31" i="34" s="1"/>
  <c r="E28" i="34" a="1"/>
  <c r="E28" i="34" s="1"/>
  <c r="L23" i="34" a="1"/>
  <c r="L23" i="34" s="1"/>
  <c r="C27" i="34" a="1"/>
  <c r="C27" i="34" s="1"/>
  <c r="I30" i="34" a="1"/>
  <c r="I30" i="34" s="1"/>
  <c r="W30" i="34" s="1"/>
  <c r="P22" i="34" a="1"/>
  <c r="P22" i="34" s="1"/>
  <c r="H23" i="34" a="1"/>
  <c r="H23" i="34" s="1"/>
  <c r="O23" i="34" a="1"/>
  <c r="O23" i="34" s="1"/>
  <c r="L24" i="34" a="1"/>
  <c r="L24" i="34" s="1"/>
  <c r="J25" i="34" a="1"/>
  <c r="J25" i="34" s="1"/>
  <c r="Q25" i="34" a="1"/>
  <c r="Q25" i="34" s="1"/>
  <c r="H26" i="34" a="1"/>
  <c r="H26" i="34" s="1"/>
  <c r="O26" i="34" a="1"/>
  <c r="O26" i="34" s="1"/>
  <c r="L27" i="34" a="1"/>
  <c r="L27" i="34" s="1"/>
  <c r="C28" i="34" a="1"/>
  <c r="C28" i="34" s="1"/>
  <c r="J28" i="34" a="1"/>
  <c r="J28" i="34" s="1"/>
  <c r="Q28" i="34" a="1"/>
  <c r="Q28" i="34" s="1"/>
  <c r="O29" i="34" a="1"/>
  <c r="O29" i="34" s="1"/>
  <c r="E30" i="34" a="1"/>
  <c r="E30" i="34" s="1"/>
  <c r="L30" i="34" a="1"/>
  <c r="L30" i="34" s="1"/>
  <c r="C31" i="34" a="1"/>
  <c r="C31" i="34" s="1"/>
  <c r="Q31" i="34" a="1"/>
  <c r="Q31" i="34" s="1"/>
  <c r="D28" i="34" a="1"/>
  <c r="D28" i="34" s="1"/>
  <c r="H29" i="34" a="1"/>
  <c r="H29" i="34" s="1"/>
  <c r="J31" i="34" a="1"/>
  <c r="J31" i="34" s="1"/>
  <c r="Q23" i="34" a="1"/>
  <c r="Q23" i="34" s="1"/>
  <c r="O24" i="34" a="1"/>
  <c r="O24" i="34" s="1"/>
  <c r="C26" i="34" a="1"/>
  <c r="C26" i="34" s="1"/>
  <c r="I29" i="34" a="1"/>
  <c r="I29" i="34" s="1"/>
  <c r="W29" i="34" s="1"/>
  <c r="L22" i="34" a="1"/>
  <c r="L22" i="34" s="1"/>
  <c r="O25" i="34" a="1"/>
  <c r="O25" i="34" s="1"/>
  <c r="E29" i="34" a="1"/>
  <c r="E29" i="34" s="1"/>
  <c r="I14" i="34" a="1"/>
  <c r="I14" i="34" s="1"/>
  <c r="W14" i="34" s="1"/>
  <c r="J15" i="34" a="1"/>
  <c r="J15" i="34" s="1"/>
  <c r="K16" i="34" a="1"/>
  <c r="K16" i="34" s="1"/>
  <c r="X16" i="34" s="1"/>
  <c r="L17" i="34" a="1"/>
  <c r="L17" i="34" s="1"/>
  <c r="M18" i="34" a="1"/>
  <c r="M18" i="34" s="1"/>
  <c r="Y18" i="34" s="1"/>
  <c r="O19" i="34" a="1"/>
  <c r="O19" i="34" s="1"/>
  <c r="P20" i="34" a="1"/>
  <c r="P20" i="34" s="1"/>
  <c r="L21" i="34" a="1"/>
  <c r="L21" i="34" s="1"/>
  <c r="H22" i="34" a="1"/>
  <c r="H22" i="34" s="1"/>
  <c r="Q22" i="34" a="1"/>
  <c r="Q22" i="34" s="1"/>
  <c r="I23" i="34" a="1"/>
  <c r="I23" i="34" s="1"/>
  <c r="W23" i="34" s="1"/>
  <c r="P23" i="34" a="1"/>
  <c r="P23" i="34" s="1"/>
  <c r="M24" i="34" a="1"/>
  <c r="M24" i="34" s="1"/>
  <c r="Y24" i="34" s="1"/>
  <c r="D25" i="34" a="1"/>
  <c r="D25" i="34" s="1"/>
  <c r="K25" i="34" a="1"/>
  <c r="K25" i="34" s="1"/>
  <c r="X25" i="34" s="1"/>
  <c r="B26" i="34" a="1"/>
  <c r="B26" i="34" s="1"/>
  <c r="P26" i="34" a="1"/>
  <c r="P26" i="34" s="1"/>
  <c r="M27" i="34" a="1"/>
  <c r="M27" i="34" s="1"/>
  <c r="Y27" i="34" s="1"/>
  <c r="B29" i="34" a="1"/>
  <c r="B29" i="34" s="1"/>
  <c r="P29" i="34" a="1"/>
  <c r="P29" i="34" s="1"/>
  <c r="D31" i="34" a="1"/>
  <c r="D31" i="34" s="1"/>
  <c r="O21" i="34" a="1"/>
  <c r="O21" i="34" s="1"/>
  <c r="E25" i="34" a="1"/>
  <c r="E25" i="34" s="1"/>
  <c r="I26" i="34" a="1"/>
  <c r="I26" i="34" s="1"/>
  <c r="W26" i="34" s="1"/>
  <c r="K28" i="34" a="1"/>
  <c r="K28" i="34" s="1"/>
  <c r="X28" i="34" s="1"/>
  <c r="M30" i="34" a="1"/>
  <c r="M30" i="34" s="1"/>
  <c r="Y30" i="34" s="1"/>
  <c r="C24" i="34" a="1"/>
  <c r="C24" i="34" s="1"/>
  <c r="Q27" i="34" a="1"/>
  <c r="Q27" i="34" s="1"/>
  <c r="E31" i="34" a="1"/>
  <c r="E31" i="34" s="1"/>
  <c r="L26" i="34" a="1"/>
  <c r="L26" i="34" s="1"/>
  <c r="Q30" i="34" a="1"/>
  <c r="Q30" i="34" s="1"/>
  <c r="M14" i="34" a="1"/>
  <c r="M14" i="34" s="1"/>
  <c r="Y14" i="34" s="1"/>
  <c r="O15" i="34" a="1"/>
  <c r="O15" i="34" s="1"/>
  <c r="P16" i="34" a="1"/>
  <c r="P16" i="34" s="1"/>
  <c r="Q17" i="34" a="1"/>
  <c r="Q17" i="34" s="1"/>
  <c r="B19" i="34" a="1"/>
  <c r="B19" i="34" s="1"/>
  <c r="C20" i="34" a="1"/>
  <c r="C20" i="34" s="1"/>
  <c r="D21" i="34" a="1"/>
  <c r="D21" i="34" s="1"/>
  <c r="I22" i="34" a="1"/>
  <c r="I22" i="34" s="1"/>
  <c r="W22" i="34" s="1"/>
  <c r="B23" i="34" a="1"/>
  <c r="B23" i="34" s="1"/>
  <c r="J23" i="34" a="1"/>
  <c r="J23" i="34" s="1"/>
  <c r="B24" i="34" a="1"/>
  <c r="B24" i="34" s="1"/>
  <c r="H24" i="34" a="1"/>
  <c r="H24" i="34" s="1"/>
  <c r="L25" i="34" a="1"/>
  <c r="L25" i="34" s="1"/>
  <c r="D26" i="34" a="1"/>
  <c r="D26" i="34" s="1"/>
  <c r="J26" i="34" a="1"/>
  <c r="J26" i="34" s="1"/>
  <c r="H27" i="34" a="1"/>
  <c r="H27" i="34" s="1"/>
  <c r="O27" i="34" a="1"/>
  <c r="O27" i="34" s="1"/>
  <c r="F28" i="34" a="1"/>
  <c r="F28" i="34" s="1"/>
  <c r="L28" i="34" a="1"/>
  <c r="L28" i="34" s="1"/>
  <c r="J29" i="34" a="1"/>
  <c r="J29" i="34" s="1"/>
  <c r="Q29" i="34" a="1"/>
  <c r="Q29" i="34" s="1"/>
  <c r="H30" i="34" a="1"/>
  <c r="H30" i="34" s="1"/>
  <c r="O30" i="34" a="1"/>
  <c r="O30" i="34" s="1"/>
  <c r="L31" i="34" a="1"/>
  <c r="L31" i="34" s="1"/>
  <c r="J24" i="34" a="1"/>
  <c r="J24" i="34" s="1"/>
  <c r="Q21" i="34" a="1"/>
  <c r="Q21" i="34" s="1"/>
  <c r="K22" i="34" a="1"/>
  <c r="K22" i="34" s="1"/>
  <c r="X22" i="34" s="1"/>
  <c r="D23" i="34" a="1"/>
  <c r="D23" i="34" s="1"/>
  <c r="K23" i="34" a="1"/>
  <c r="K23" i="34" s="1"/>
  <c r="X23" i="34" s="1"/>
  <c r="I24" i="34" a="1"/>
  <c r="I24" i="34" s="1"/>
  <c r="W24" i="34" s="1"/>
  <c r="P24" i="34" a="1"/>
  <c r="P24" i="34" s="1"/>
  <c r="M25" i="34" a="1"/>
  <c r="M25" i="34" s="1"/>
  <c r="Y25" i="34" s="1"/>
  <c r="K26" i="34" a="1"/>
  <c r="K26" i="34" s="1"/>
  <c r="X26" i="34" s="1"/>
  <c r="B27" i="34" a="1"/>
  <c r="B27" i="34" s="1"/>
  <c r="I27" i="34" a="1"/>
  <c r="I27" i="34" s="1"/>
  <c r="W27" i="34" s="1"/>
  <c r="P27" i="34" a="1"/>
  <c r="P27" i="34" s="1"/>
  <c r="M28" i="34" a="1"/>
  <c r="M28" i="34" s="1"/>
  <c r="Y28" i="34" s="1"/>
  <c r="D29" i="34" a="1"/>
  <c r="D29" i="34" s="1"/>
  <c r="K29" i="34" a="1"/>
  <c r="K29" i="34" s="1"/>
  <c r="X29" i="34" s="1"/>
  <c r="B30" i="34" a="1"/>
  <c r="B30" i="34" s="1"/>
  <c r="P30" i="34" a="1"/>
  <c r="P30" i="34" s="1"/>
  <c r="M31" i="34" a="1"/>
  <c r="M31" i="34" s="1"/>
  <c r="Y31" i="34" s="1"/>
  <c r="B15" i="34" a="1"/>
  <c r="B15" i="34" s="1"/>
  <c r="C16" i="34" a="1"/>
  <c r="C16" i="34" s="1"/>
  <c r="D17" i="34" a="1"/>
  <c r="D17" i="34" s="1"/>
  <c r="E18" i="34" a="1"/>
  <c r="E18" i="34" s="1"/>
  <c r="C22" i="34" a="1"/>
  <c r="C22" i="34" s="1"/>
  <c r="E23" i="34" a="1"/>
  <c r="E23" i="34" s="1"/>
  <c r="E26" i="34" a="1"/>
  <c r="E26" i="34" s="1"/>
  <c r="C30" i="34" a="1"/>
  <c r="C30" i="34" s="1"/>
  <c r="B7" i="34" a="1"/>
  <c r="B7" i="34" s="1"/>
  <c r="J7" i="34" a="1"/>
  <c r="J7" i="34" s="1"/>
  <c r="O7" i="34" a="1"/>
  <c r="O7" i="34" s="1"/>
  <c r="P8" i="34" a="1"/>
  <c r="P8" i="34" s="1"/>
  <c r="H9" i="34" a="1"/>
  <c r="H9" i="34" s="1"/>
  <c r="Q9" i="34" a="1"/>
  <c r="Q9" i="34" s="1"/>
  <c r="I10" i="34" a="1"/>
  <c r="I10" i="34" s="1"/>
  <c r="W10" i="34" s="1"/>
  <c r="B11" i="34" a="1"/>
  <c r="B11" i="34" s="1"/>
  <c r="J11" i="34" a="1"/>
  <c r="J11" i="34" s="1"/>
  <c r="C12" i="34" a="1"/>
  <c r="C12" i="34" s="1"/>
  <c r="K12" i="34" a="1"/>
  <c r="K12" i="34" s="1"/>
  <c r="X12" i="34" s="1"/>
  <c r="D13" i="34" a="1"/>
  <c r="D13" i="34" s="1"/>
  <c r="L13" i="34" a="1"/>
  <c r="L13" i="34" s="1"/>
  <c r="J12" i="34" a="1"/>
  <c r="J12" i="34" s="1"/>
  <c r="G7" i="34" a="1"/>
  <c r="G7" i="34" s="1"/>
  <c r="K7" i="34" a="1"/>
  <c r="K7" i="34" s="1"/>
  <c r="X7" i="34" s="1"/>
  <c r="H8" i="34" a="1"/>
  <c r="H8" i="34" s="1"/>
  <c r="Q8" i="34" a="1"/>
  <c r="Q8" i="34" s="1"/>
  <c r="I9" i="34" a="1"/>
  <c r="I9" i="34" s="1"/>
  <c r="W9" i="34" s="1"/>
  <c r="B10" i="34" a="1"/>
  <c r="B10" i="34" s="1"/>
  <c r="J10" i="34" a="1"/>
  <c r="J10" i="34" s="1"/>
  <c r="C11" i="34" a="1"/>
  <c r="C11" i="34" s="1"/>
  <c r="K11" i="34" a="1"/>
  <c r="K11" i="34" s="1"/>
  <c r="X11" i="34" s="1"/>
  <c r="D12" i="34" a="1"/>
  <c r="D12" i="34" s="1"/>
  <c r="L12" i="34" a="1"/>
  <c r="L12" i="34" s="1"/>
  <c r="E13" i="34" a="1"/>
  <c r="E13" i="34" s="1"/>
  <c r="M13" i="34" a="1"/>
  <c r="M13" i="34" s="1"/>
  <c r="Y13" i="34" s="1"/>
  <c r="M11" i="34" a="1"/>
  <c r="M11" i="34" s="1"/>
  <c r="Y11" i="34" s="1"/>
  <c r="C7" i="34" a="1"/>
  <c r="C7" i="34" s="1"/>
  <c r="P7" i="34" a="1"/>
  <c r="P7" i="34" s="1"/>
  <c r="D8" i="34" a="1"/>
  <c r="D8" i="34" s="1"/>
  <c r="L8" i="34" a="1"/>
  <c r="L8" i="34" s="1"/>
  <c r="E9" i="34" a="1"/>
  <c r="E9" i="34" s="1"/>
  <c r="M9" i="34" a="1"/>
  <c r="M9" i="34" s="1"/>
  <c r="Y9" i="34" s="1"/>
  <c r="O10" i="34" a="1"/>
  <c r="O10" i="34" s="1"/>
  <c r="P11" i="34" a="1"/>
  <c r="P11" i="34" s="1"/>
  <c r="H12" i="34" a="1"/>
  <c r="H12" i="34" s="1"/>
  <c r="Q12" i="34" a="1"/>
  <c r="Q12" i="34" s="1"/>
  <c r="I13" i="34" a="1"/>
  <c r="I13" i="34" s="1"/>
  <c r="W13" i="34" s="1"/>
  <c r="Q10" i="34" a="1"/>
  <c r="Q10" i="34" s="1"/>
  <c r="H7" i="34" a="1"/>
  <c r="H7" i="34" s="1"/>
  <c r="Q7" i="34" a="1"/>
  <c r="Q7" i="34" s="1"/>
  <c r="I8" i="34" a="1"/>
  <c r="I8" i="34" s="1"/>
  <c r="W8" i="34" s="1"/>
  <c r="B9" i="34" a="1"/>
  <c r="B9" i="34" s="1"/>
  <c r="J9" i="34" a="1"/>
  <c r="J9" i="34" s="1"/>
  <c r="C10" i="34" a="1"/>
  <c r="C10" i="34" s="1"/>
  <c r="K10" i="34" a="1"/>
  <c r="K10" i="34" s="1"/>
  <c r="X10" i="34" s="1"/>
  <c r="D11" i="34" a="1"/>
  <c r="D11" i="34" s="1"/>
  <c r="L11" i="34" a="1"/>
  <c r="L11" i="34" s="1"/>
  <c r="E12" i="34" a="1"/>
  <c r="E12" i="34" s="1"/>
  <c r="M12" i="34" a="1"/>
  <c r="M12" i="34" s="1"/>
  <c r="Y12" i="34" s="1"/>
  <c r="O13" i="34" a="1"/>
  <c r="O13" i="34" s="1"/>
  <c r="I11" i="34" a="1"/>
  <c r="I11" i="34" s="1"/>
  <c r="W11" i="34" s="1"/>
  <c r="C13" i="34" a="1"/>
  <c r="C13" i="34" s="1"/>
  <c r="D7" i="34" a="1"/>
  <c r="D7" i="34" s="1"/>
  <c r="L7" i="34" a="1"/>
  <c r="L7" i="34" s="1"/>
  <c r="E8" i="34" a="1"/>
  <c r="E8" i="34" s="1"/>
  <c r="M8" i="34" a="1"/>
  <c r="M8" i="34" s="1"/>
  <c r="Y8" i="34" s="1"/>
  <c r="O9" i="34" a="1"/>
  <c r="O9" i="34" s="1"/>
  <c r="P10" i="34" a="1"/>
  <c r="P10" i="34" s="1"/>
  <c r="H11" i="34" a="1"/>
  <c r="H11" i="34" s="1"/>
  <c r="Q11" i="34" a="1"/>
  <c r="Q11" i="34" s="1"/>
  <c r="I12" i="34" a="1"/>
  <c r="I12" i="34" s="1"/>
  <c r="W12" i="34" s="1"/>
  <c r="B13" i="34" a="1"/>
  <c r="B13" i="34" s="1"/>
  <c r="J13" i="34" a="1"/>
  <c r="J13" i="34" s="1"/>
  <c r="E11" i="34" a="1"/>
  <c r="E11" i="34" s="1"/>
  <c r="O12" i="34" a="1"/>
  <c r="O12" i="34" s="1"/>
  <c r="E7" i="34" a="1"/>
  <c r="E7" i="34" s="1"/>
  <c r="I7" i="34" a="1"/>
  <c r="I7" i="34" s="1"/>
  <c r="W7" i="34" s="1"/>
  <c r="M7" i="34" a="1"/>
  <c r="M7" i="34" s="1"/>
  <c r="Y7" i="34" s="1"/>
  <c r="B8" i="34" a="1"/>
  <c r="B8" i="34" s="1"/>
  <c r="J8" i="34" a="1"/>
  <c r="J8" i="34" s="1"/>
  <c r="O8" i="34" a="1"/>
  <c r="O8" i="34" s="1"/>
  <c r="C9" i="34" a="1"/>
  <c r="C9" i="34" s="1"/>
  <c r="K9" i="34" a="1"/>
  <c r="K9" i="34" s="1"/>
  <c r="X9" i="34" s="1"/>
  <c r="P9" i="34" a="1"/>
  <c r="P9" i="34" s="1"/>
  <c r="D10" i="34" a="1"/>
  <c r="D10" i="34" s="1"/>
  <c r="H10" i="34" a="1"/>
  <c r="H10" i="34" s="1"/>
  <c r="L10" i="34" a="1"/>
  <c r="L10" i="34" s="1"/>
  <c r="B12" i="34" a="1"/>
  <c r="B12" i="34" s="1"/>
  <c r="K13" i="34" a="1"/>
  <c r="K13" i="34" s="1"/>
  <c r="X13" i="34" s="1"/>
  <c r="C8" i="34" a="1"/>
  <c r="C8" i="34" s="1"/>
  <c r="K8" i="34" a="1"/>
  <c r="K8" i="34" s="1"/>
  <c r="X8" i="34" s="1"/>
  <c r="D9" i="34" a="1"/>
  <c r="D9" i="34" s="1"/>
  <c r="L9" i="34" a="1"/>
  <c r="L9" i="34" s="1"/>
  <c r="E10" i="34" a="1"/>
  <c r="E10" i="34" s="1"/>
  <c r="M10" i="34" a="1"/>
  <c r="M10" i="34" s="1"/>
  <c r="Y10" i="34" s="1"/>
  <c r="O11" i="34" a="1"/>
  <c r="O11" i="34" s="1"/>
  <c r="P12" i="34" a="1"/>
  <c r="P12" i="34" s="1"/>
  <c r="H13" i="34" a="1"/>
  <c r="H13" i="34" s="1"/>
  <c r="Q13" i="34" a="1"/>
  <c r="Q13" i="34" s="1"/>
  <c r="P13" i="34" a="1"/>
  <c r="P13" i="34" s="1"/>
  <c r="Q6" i="34" a="1"/>
  <c r="Q6" i="34" s="1"/>
  <c r="P6" i="34" a="1"/>
  <c r="P6" i="34" s="1"/>
  <c r="O6" i="34" a="1"/>
  <c r="O6" i="34" s="1"/>
  <c r="L6" i="34" a="1"/>
  <c r="L6" i="34" s="1"/>
  <c r="J6" i="34" a="1"/>
  <c r="J6" i="34" s="1"/>
  <c r="H6" i="34" a="1"/>
  <c r="H6" i="34" s="1"/>
  <c r="E6" i="34" a="1"/>
  <c r="E6" i="34" s="1"/>
  <c r="D6" i="34" a="1"/>
  <c r="D6" i="34" s="1"/>
  <c r="B6" i="34" a="1"/>
  <c r="B6" i="34" s="1"/>
  <c r="Z8" i="5"/>
  <c r="Z35" i="5"/>
  <c r="A35" i="5" s="1"/>
  <c r="Y7" i="5"/>
  <c r="X7" i="5"/>
  <c r="N42" i="30"/>
  <c r="N15" i="30"/>
  <c r="B31" i="30"/>
  <c r="B25" i="30"/>
  <c r="N6" i="30"/>
  <c r="B13" i="30"/>
  <c r="N60" i="30"/>
  <c r="B55" i="30"/>
  <c r="B28" i="30"/>
  <c r="N18" i="30"/>
  <c r="N57" i="30"/>
  <c r="B52" i="30"/>
  <c r="N33" i="30"/>
  <c r="N54" i="30"/>
  <c r="F42" i="30"/>
  <c r="N30" i="30"/>
  <c r="N27" i="30"/>
  <c r="B40" i="30"/>
  <c r="N51" i="30"/>
  <c r="B46" i="30"/>
  <c r="N24" i="30"/>
  <c r="B19" i="30"/>
  <c r="F57" i="30"/>
  <c r="B43" i="30"/>
  <c r="B16" i="30"/>
  <c r="N45" i="30"/>
  <c r="F54" i="30"/>
  <c r="N36" i="30"/>
  <c r="B22" i="30"/>
  <c r="F48" i="30"/>
  <c r="B34" i="30"/>
  <c r="N39" i="30"/>
  <c r="N48" i="30"/>
  <c r="B49" i="30"/>
  <c r="B7" i="30"/>
  <c r="N12" i="30"/>
  <c r="B58" i="30"/>
  <c r="B10" i="30"/>
  <c r="N21" i="30"/>
  <c r="N9" i="30"/>
  <c r="B37" i="30"/>
  <c r="B61" i="30"/>
  <c r="N63" i="27"/>
  <c r="B64" i="27"/>
  <c r="N60" i="27"/>
  <c r="B61" i="27"/>
  <c r="N48" i="27"/>
  <c r="N57" i="27"/>
  <c r="N45" i="27"/>
  <c r="N33" i="27"/>
  <c r="B46" i="27"/>
  <c r="N24" i="27"/>
  <c r="N15" i="27"/>
  <c r="B13" i="27"/>
  <c r="B19" i="27"/>
  <c r="B34" i="27"/>
  <c r="B25" i="27"/>
  <c r="N51" i="27"/>
  <c r="N36" i="27"/>
  <c r="B28" i="27"/>
  <c r="N21" i="27"/>
  <c r="B16" i="27"/>
  <c r="B58" i="27"/>
  <c r="N18" i="27"/>
  <c r="N6" i="27"/>
  <c r="B7" i="27"/>
  <c r="B43" i="27"/>
  <c r="N30" i="27"/>
  <c r="N54" i="27"/>
  <c r="B22" i="27"/>
  <c r="B10" i="27"/>
  <c r="N39" i="27"/>
  <c r="N42" i="27"/>
  <c r="B52" i="27"/>
  <c r="N9" i="27"/>
  <c r="B40" i="27"/>
  <c r="N12" i="27"/>
  <c r="N27" i="27"/>
  <c r="B31" i="27"/>
  <c r="B37" i="27"/>
  <c r="B49" i="27"/>
  <c r="B55" i="27"/>
  <c r="W43" i="5"/>
  <c r="Z43" i="5" s="1"/>
  <c r="W41" i="5"/>
  <c r="W39" i="5"/>
  <c r="W37" i="5"/>
  <c r="W44" i="5"/>
  <c r="W42" i="5"/>
  <c r="Z42" i="5" s="1"/>
  <c r="W40" i="5"/>
  <c r="W38" i="5"/>
  <c r="W36" i="5"/>
  <c r="U35" i="5"/>
  <c r="T35" i="5"/>
  <c r="W32" i="5"/>
  <c r="Z32" i="5" s="1"/>
  <c r="W30" i="5"/>
  <c r="Z30" i="5" s="1"/>
  <c r="W33" i="5"/>
  <c r="Z33" i="5" s="1"/>
  <c r="W34" i="5"/>
  <c r="Z34" i="5" s="1"/>
  <c r="W31" i="5"/>
  <c r="Z31" i="5" s="1"/>
  <c r="W20" i="5"/>
  <c r="Z20" i="5" s="1"/>
  <c r="W28" i="5"/>
  <c r="Z28" i="5" s="1"/>
  <c r="W18" i="5"/>
  <c r="Z18" i="5" s="1"/>
  <c r="W19" i="5"/>
  <c r="Z19" i="5" s="1"/>
  <c r="W15" i="5"/>
  <c r="Z15" i="5" s="1"/>
  <c r="W11" i="5"/>
  <c r="Z11" i="5" s="1"/>
  <c r="W29" i="5"/>
  <c r="Z29" i="5" s="1"/>
  <c r="W26" i="5"/>
  <c r="Z26" i="5" s="1"/>
  <c r="W27" i="5"/>
  <c r="Z27" i="5" s="1"/>
  <c r="W16" i="5"/>
  <c r="Z16" i="5" s="1"/>
  <c r="W14" i="5"/>
  <c r="Z14" i="5" s="1"/>
  <c r="W10" i="5"/>
  <c r="Z10" i="5" s="1"/>
  <c r="W23" i="5"/>
  <c r="Z23" i="5" s="1"/>
  <c r="W25" i="5"/>
  <c r="Z25" i="5" s="1"/>
  <c r="W22" i="5"/>
  <c r="Z22" i="5" s="1"/>
  <c r="W24" i="5"/>
  <c r="Z24" i="5" s="1"/>
  <c r="W21" i="5"/>
  <c r="Z21" i="5" s="1"/>
  <c r="W17" i="5"/>
  <c r="Z17" i="5" s="1"/>
  <c r="W13" i="5"/>
  <c r="Z13" i="5" s="1"/>
  <c r="W9" i="5"/>
  <c r="Z9" i="5" s="1"/>
  <c r="W12" i="5"/>
  <c r="Z12" i="5" s="1"/>
  <c r="A5" i="13"/>
  <c r="B5" i="13" s="1"/>
  <c r="A6" i="13" s="1"/>
  <c r="B6" i="13" s="1"/>
  <c r="A7" i="13" s="1"/>
  <c r="B7" i="13" s="1"/>
  <c r="A8" i="13" s="1"/>
  <c r="B8" i="13" s="1"/>
  <c r="M20" i="37" l="1"/>
  <c r="A31" i="33" a="1"/>
  <c r="A31" i="33" s="1"/>
  <c r="B31" i="33" a="1"/>
  <c r="B31" i="33" s="1"/>
  <c r="C31" i="33" a="1"/>
  <c r="C31" i="33" s="1"/>
  <c r="D31" i="33" a="1"/>
  <c r="D31" i="33" s="1"/>
  <c r="O31" i="33" a="1"/>
  <c r="O31" i="33" s="1"/>
  <c r="E32" i="33" a="1"/>
  <c r="E32" i="33" s="1"/>
  <c r="P32" i="33" a="1"/>
  <c r="P32" i="33" s="1"/>
  <c r="F33" i="33" a="1"/>
  <c r="F33" i="33" s="1"/>
  <c r="Q33" i="33" a="1"/>
  <c r="Q33" i="33" s="1"/>
  <c r="J34" i="33" a="1"/>
  <c r="J34" i="33" s="1"/>
  <c r="Q34" i="33" a="1"/>
  <c r="Q34" i="33" s="1"/>
  <c r="E35" i="33" a="1"/>
  <c r="E35" i="33" s="1"/>
  <c r="O35" i="33" a="1"/>
  <c r="O35" i="33" s="1"/>
  <c r="C36" i="33" a="1"/>
  <c r="C36" i="33" s="1"/>
  <c r="A37" i="33" a="1"/>
  <c r="A37" i="33" s="1"/>
  <c r="J37" i="33" a="1"/>
  <c r="J37" i="33" s="1"/>
  <c r="Q37" i="33" a="1"/>
  <c r="Q37" i="33" s="1"/>
  <c r="E38" i="33" a="1"/>
  <c r="E38" i="33" s="1"/>
  <c r="C39" i="33" a="1"/>
  <c r="C39" i="33" s="1"/>
  <c r="L39" i="33" a="1"/>
  <c r="L39" i="33" s="1"/>
  <c r="A40" i="33" a="1"/>
  <c r="A40" i="33" s="1"/>
  <c r="J40" i="33" a="1"/>
  <c r="J40" i="33" s="1"/>
  <c r="E41" i="33" a="1"/>
  <c r="E41" i="33" s="1"/>
  <c r="N41" i="33" a="1"/>
  <c r="N41" i="33" s="1"/>
  <c r="C42" i="33" a="1"/>
  <c r="C42" i="33" s="1"/>
  <c r="L42" i="33" a="1"/>
  <c r="L42" i="33" s="1"/>
  <c r="J43" i="33" a="1"/>
  <c r="J43" i="33" s="1"/>
  <c r="P43" i="33" a="1"/>
  <c r="P43" i="33" s="1"/>
  <c r="E44" i="33" a="1"/>
  <c r="E44" i="33" s="1"/>
  <c r="N44" i="33" a="1"/>
  <c r="N44" i="33" s="1"/>
  <c r="L45" i="33" a="1"/>
  <c r="L45" i="33" s="1"/>
  <c r="R45" i="33" a="1"/>
  <c r="R45" i="33" s="1"/>
  <c r="J46" i="33" a="1"/>
  <c r="J46" i="33" s="1"/>
  <c r="P46" i="33" a="1"/>
  <c r="P46" i="33" s="1"/>
  <c r="N47" i="33" a="1"/>
  <c r="N47" i="33" s="1"/>
  <c r="B48" i="33" a="1"/>
  <c r="B48" i="33" s="1"/>
  <c r="D49" i="33" a="1"/>
  <c r="D49" i="33" s="1"/>
  <c r="E50" i="33" a="1"/>
  <c r="E50" i="33" s="1"/>
  <c r="F51" i="33" a="1"/>
  <c r="F51" i="33" s="1"/>
  <c r="J52" i="33" a="1"/>
  <c r="J52" i="33" s="1"/>
  <c r="K53" i="33" a="1"/>
  <c r="K53" i="33" s="1"/>
  <c r="E31" i="33" a="1"/>
  <c r="E31" i="33" s="1"/>
  <c r="P31" i="33" a="1"/>
  <c r="P31" i="33" s="1"/>
  <c r="F32" i="33" a="1"/>
  <c r="F32" i="33" s="1"/>
  <c r="Q32" i="33" a="1"/>
  <c r="Q32" i="33" s="1"/>
  <c r="J33" i="33" a="1"/>
  <c r="J33" i="33" s="1"/>
  <c r="R33" i="33" a="1"/>
  <c r="R33" i="33" s="1"/>
  <c r="K34" i="33" a="1"/>
  <c r="K34" i="33" s="1"/>
  <c r="R34" i="33" a="1"/>
  <c r="R34" i="33" s="1"/>
  <c r="F35" i="33" a="1"/>
  <c r="F35" i="33" s="1"/>
  <c r="D36" i="33" a="1"/>
  <c r="D36" i="33" s="1"/>
  <c r="M36" i="33" a="1"/>
  <c r="M36" i="33" s="1"/>
  <c r="B37" i="33" a="1"/>
  <c r="B37" i="33" s="1"/>
  <c r="K37" i="33" a="1"/>
  <c r="K37" i="33" s="1"/>
  <c r="F38" i="33" a="1"/>
  <c r="F38" i="33" s="1"/>
  <c r="O38" i="33" a="1"/>
  <c r="O38" i="33" s="1"/>
  <c r="D39" i="33" a="1"/>
  <c r="D39" i="33" s="1"/>
  <c r="M39" i="33" a="1"/>
  <c r="M39" i="33" s="1"/>
  <c r="K40" i="33" a="1"/>
  <c r="K40" i="33" s="1"/>
  <c r="Q40" i="33" a="1"/>
  <c r="Q40" i="33" s="1"/>
  <c r="F41" i="33" a="1"/>
  <c r="F41" i="33" s="1"/>
  <c r="O41" i="33" a="1"/>
  <c r="O41" i="33" s="1"/>
  <c r="M42" i="33" a="1"/>
  <c r="M42" i="33" s="1"/>
  <c r="A43" i="33" a="1"/>
  <c r="A43" i="33" s="1"/>
  <c r="K43" i="33" a="1"/>
  <c r="K43" i="33" s="1"/>
  <c r="Q43" i="33" a="1"/>
  <c r="Q43" i="33" s="1"/>
  <c r="O44" i="33" a="1"/>
  <c r="O44" i="33" s="1"/>
  <c r="C45" i="33" a="1"/>
  <c r="C45" i="33" s="1"/>
  <c r="M45" i="33" a="1"/>
  <c r="M45" i="33" s="1"/>
  <c r="A46" i="33" a="1"/>
  <c r="A46" i="33" s="1"/>
  <c r="Q46" i="33" a="1"/>
  <c r="Q46" i="33" s="1"/>
  <c r="E47" i="33" a="1"/>
  <c r="E47" i="33" s="1"/>
  <c r="O47" i="33" a="1"/>
  <c r="O47" i="33" s="1"/>
  <c r="C48" i="33" a="1"/>
  <c r="C48" i="33" s="1"/>
  <c r="L48" i="33" a="1"/>
  <c r="L48" i="33" s="1"/>
  <c r="Q48" i="33" a="1"/>
  <c r="Q48" i="33" s="1"/>
  <c r="E49" i="33" a="1"/>
  <c r="E49" i="33" s="1"/>
  <c r="M49" i="33" a="1"/>
  <c r="M49" i="33" s="1"/>
  <c r="R49" i="33" a="1"/>
  <c r="R49" i="33" s="1"/>
  <c r="F31" i="33" a="1"/>
  <c r="F31" i="33" s="1"/>
  <c r="Q31" i="33" a="1"/>
  <c r="Q31" i="33" s="1"/>
  <c r="J32" i="33" a="1"/>
  <c r="J32" i="33" s="1"/>
  <c r="R32" i="33" a="1"/>
  <c r="R32" i="33" s="1"/>
  <c r="K33" i="33" a="1"/>
  <c r="K33" i="33" s="1"/>
  <c r="A34" i="33" a="1"/>
  <c r="A34" i="33" s="1"/>
  <c r="L34" i="33" a="1"/>
  <c r="L34" i="33" s="1"/>
  <c r="J35" i="33" a="1"/>
  <c r="J35" i="33" s="1"/>
  <c r="P35" i="33" a="1"/>
  <c r="P35" i="33" s="1"/>
  <c r="E36" i="33" a="1"/>
  <c r="E36" i="33" s="1"/>
  <c r="N36" i="33" a="1"/>
  <c r="N36" i="33" s="1"/>
  <c r="L37" i="33" a="1"/>
  <c r="L37" i="33" s="1"/>
  <c r="R37" i="33" a="1"/>
  <c r="R37" i="33" s="1"/>
  <c r="J38" i="33" a="1"/>
  <c r="J38" i="33" s="1"/>
  <c r="P38" i="33" a="1"/>
  <c r="P38" i="33" s="1"/>
  <c r="N39" i="33" a="1"/>
  <c r="N39" i="33" s="1"/>
  <c r="B40" i="33" a="1"/>
  <c r="B40" i="33" s="1"/>
  <c r="L40" i="33" a="1"/>
  <c r="L40" i="33" s="1"/>
  <c r="R40" i="33" a="1"/>
  <c r="R40" i="33" s="1"/>
  <c r="P41" i="33" a="1"/>
  <c r="P41" i="33" s="1"/>
  <c r="D42" i="33" a="1"/>
  <c r="D42" i="33" s="1"/>
  <c r="N42" i="33" a="1"/>
  <c r="N42" i="33" s="1"/>
  <c r="B43" i="33" a="1"/>
  <c r="B43" i="33" s="1"/>
  <c r="R43" i="33" a="1"/>
  <c r="R43" i="33" s="1"/>
  <c r="F44" i="33" a="1"/>
  <c r="F44" i="33" s="1"/>
  <c r="P44" i="33" a="1"/>
  <c r="P44" i="33" s="1"/>
  <c r="D45" i="33" a="1"/>
  <c r="D45" i="33" s="1"/>
  <c r="B46" i="33" a="1"/>
  <c r="B46" i="33" s="1"/>
  <c r="K46" i="33" a="1"/>
  <c r="K46" i="33" s="1"/>
  <c r="R46" i="33" a="1"/>
  <c r="R46" i="33" s="1"/>
  <c r="F47" i="33" a="1"/>
  <c r="F47" i="33" s="1"/>
  <c r="D48" i="33" a="1"/>
  <c r="D48" i="33" s="1"/>
  <c r="R48" i="33" a="1"/>
  <c r="R48" i="33" s="1"/>
  <c r="A50" i="33" a="1"/>
  <c r="A50" i="33" s="1"/>
  <c r="B51" i="33" a="1"/>
  <c r="B51" i="33" s="1"/>
  <c r="C52" i="33" a="1"/>
  <c r="C52" i="33" s="1"/>
  <c r="D53" i="33" a="1"/>
  <c r="D53" i="33" s="1"/>
  <c r="J31" i="33" a="1"/>
  <c r="J31" i="33" s="1"/>
  <c r="R31" i="33" a="1"/>
  <c r="R31" i="33" s="1"/>
  <c r="K32" i="33" a="1"/>
  <c r="K32" i="33" s="1"/>
  <c r="A33" i="33" a="1"/>
  <c r="A33" i="33" s="1"/>
  <c r="L33" i="33" a="1"/>
  <c r="L33" i="33" s="1"/>
  <c r="B34" i="33" a="1"/>
  <c r="B34" i="33" s="1"/>
  <c r="M34" i="33" a="1"/>
  <c r="M34" i="33" s="1"/>
  <c r="A35" i="33" a="1"/>
  <c r="A35" i="33" s="1"/>
  <c r="K35" i="33" a="1"/>
  <c r="K35" i="33" s="1"/>
  <c r="Q35" i="33" a="1"/>
  <c r="Q35" i="33" s="1"/>
  <c r="O36" i="33" a="1"/>
  <c r="O36" i="33" s="1"/>
  <c r="C37" i="33" a="1"/>
  <c r="C37" i="33" s="1"/>
  <c r="M37" i="33" a="1"/>
  <c r="M37" i="33" s="1"/>
  <c r="A38" i="33" a="1"/>
  <c r="A38" i="33" s="1"/>
  <c r="Q38" i="33" a="1"/>
  <c r="Q38" i="33" s="1"/>
  <c r="E39" i="33" a="1"/>
  <c r="E39" i="33" s="1"/>
  <c r="O39" i="33" a="1"/>
  <c r="O39" i="33" s="1"/>
  <c r="C40" i="33" a="1"/>
  <c r="C40" i="33" s="1"/>
  <c r="A41" i="33" a="1"/>
  <c r="A41" i="33" s="1"/>
  <c r="J41" i="33" a="1"/>
  <c r="J41" i="33" s="1"/>
  <c r="Q41" i="33" a="1"/>
  <c r="Q41" i="33" s="1"/>
  <c r="E42" i="33" a="1"/>
  <c r="E42" i="33" s="1"/>
  <c r="C43" i="33" a="1"/>
  <c r="C43" i="33" s="1"/>
  <c r="L43" i="33" a="1"/>
  <c r="L43" i="33" s="1"/>
  <c r="A44" i="33" a="1"/>
  <c r="A44" i="33" s="1"/>
  <c r="J44" i="33" a="1"/>
  <c r="J44" i="33" s="1"/>
  <c r="E45" i="33" a="1"/>
  <c r="E45" i="33" s="1"/>
  <c r="N45" i="33" a="1"/>
  <c r="N45" i="33" s="1"/>
  <c r="C46" i="33" a="1"/>
  <c r="C46" i="33" s="1"/>
  <c r="L46" i="33" a="1"/>
  <c r="L46" i="33" s="1"/>
  <c r="J47" i="33" a="1"/>
  <c r="J47" i="33" s="1"/>
  <c r="P47" i="33" a="1"/>
  <c r="P47" i="33" s="1"/>
  <c r="E48" i="33" a="1"/>
  <c r="E48" i="33" s="1"/>
  <c r="M48" i="33" a="1"/>
  <c r="M48" i="33" s="1"/>
  <c r="A49" i="33" a="1"/>
  <c r="A49" i="33" s="1"/>
  <c r="F49" i="33" a="1"/>
  <c r="F49" i="33" s="1"/>
  <c r="N49" i="33" a="1"/>
  <c r="N49" i="33" s="1"/>
  <c r="B50" i="33" a="1"/>
  <c r="B50" i="33" s="1"/>
  <c r="J50" i="33" a="1"/>
  <c r="J50" i="33" s="1"/>
  <c r="K31" i="33" a="1"/>
  <c r="K31" i="33" s="1"/>
  <c r="A32" i="33" a="1"/>
  <c r="A32" i="33" s="1"/>
  <c r="L32" i="33" a="1"/>
  <c r="L32" i="33" s="1"/>
  <c r="B33" i="33" a="1"/>
  <c r="B33" i="33" s="1"/>
  <c r="M33" i="33" a="1"/>
  <c r="M33" i="33" s="1"/>
  <c r="C34" i="33" a="1"/>
  <c r="C34" i="33" s="1"/>
  <c r="N34" i="33" a="1"/>
  <c r="N34" i="33" s="1"/>
  <c r="B35" i="33" a="1"/>
  <c r="B35" i="33" s="1"/>
  <c r="R35" i="33" a="1"/>
  <c r="R35" i="33" s="1"/>
  <c r="F36" i="33" a="1"/>
  <c r="F36" i="33" s="1"/>
  <c r="P36" i="33" a="1"/>
  <c r="P36" i="33" s="1"/>
  <c r="D37" i="33" a="1"/>
  <c r="D37" i="33" s="1"/>
  <c r="B38" i="33" a="1"/>
  <c r="B38" i="33" s="1"/>
  <c r="K38" i="33" a="1"/>
  <c r="K38" i="33" s="1"/>
  <c r="R38" i="33" a="1"/>
  <c r="R38" i="33" s="1"/>
  <c r="F39" i="33" a="1"/>
  <c r="F39" i="33" s="1"/>
  <c r="D40" i="33" a="1"/>
  <c r="D40" i="33" s="1"/>
  <c r="M40" i="33" a="1"/>
  <c r="M40" i="33" s="1"/>
  <c r="B41" i="33" a="1"/>
  <c r="B41" i="33" s="1"/>
  <c r="K41" i="33" a="1"/>
  <c r="K41" i="33" s="1"/>
  <c r="F42" i="33" a="1"/>
  <c r="F42" i="33" s="1"/>
  <c r="O42" i="33" a="1"/>
  <c r="O42" i="33" s="1"/>
  <c r="D43" i="33" a="1"/>
  <c r="D43" i="33" s="1"/>
  <c r="M43" i="33" a="1"/>
  <c r="M43" i="33" s="1"/>
  <c r="K44" i="33" a="1"/>
  <c r="K44" i="33" s="1"/>
  <c r="Q44" i="33" a="1"/>
  <c r="Q44" i="33" s="1"/>
  <c r="F45" i="33" a="1"/>
  <c r="F45" i="33" s="1"/>
  <c r="O45" i="33" a="1"/>
  <c r="O45" i="33" s="1"/>
  <c r="M46" i="33" a="1"/>
  <c r="M46" i="33" s="1"/>
  <c r="A47" i="33" a="1"/>
  <c r="A47" i="33" s="1"/>
  <c r="K47" i="33" a="1"/>
  <c r="K47" i="33" s="1"/>
  <c r="Q47" i="33" a="1"/>
  <c r="Q47" i="33" s="1"/>
  <c r="N48" i="33" a="1"/>
  <c r="N48" i="33" s="1"/>
  <c r="O49" i="33" a="1"/>
  <c r="O49" i="33" s="1"/>
  <c r="P50" i="33" a="1"/>
  <c r="P50" i="33" s="1"/>
  <c r="L31" i="33" a="1"/>
  <c r="L31" i="33" s="1"/>
  <c r="B32" i="33" a="1"/>
  <c r="B32" i="33" s="1"/>
  <c r="M32" i="33" a="1"/>
  <c r="M32" i="33" s="1"/>
  <c r="C33" i="33" a="1"/>
  <c r="C33" i="33" s="1"/>
  <c r="N33" i="33" a="1"/>
  <c r="N33" i="33" s="1"/>
  <c r="D34" i="33" a="1"/>
  <c r="D34" i="33" s="1"/>
  <c r="C35" i="33" a="1"/>
  <c r="C35" i="33" s="1"/>
  <c r="L35" i="33" a="1"/>
  <c r="L35" i="33" s="1"/>
  <c r="A36" i="33" a="1"/>
  <c r="A36" i="33" s="1"/>
  <c r="J36" i="33" a="1"/>
  <c r="J36" i="33" s="1"/>
  <c r="E37" i="33" a="1"/>
  <c r="E37" i="33" s="1"/>
  <c r="N37" i="33" a="1"/>
  <c r="N37" i="33" s="1"/>
  <c r="C38" i="33" a="1"/>
  <c r="C38" i="33" s="1"/>
  <c r="L38" i="33" a="1"/>
  <c r="L38" i="33" s="1"/>
  <c r="J39" i="33" a="1"/>
  <c r="J39" i="33" s="1"/>
  <c r="P39" i="33" a="1"/>
  <c r="P39" i="33" s="1"/>
  <c r="E40" i="33" a="1"/>
  <c r="E40" i="33" s="1"/>
  <c r="N40" i="33" a="1"/>
  <c r="N40" i="33" s="1"/>
  <c r="L41" i="33" a="1"/>
  <c r="L41" i="33" s="1"/>
  <c r="R41" i="33" a="1"/>
  <c r="R41" i="33" s="1"/>
  <c r="J42" i="33" a="1"/>
  <c r="J42" i="33" s="1"/>
  <c r="P42" i="33" a="1"/>
  <c r="P42" i="33" s="1"/>
  <c r="N43" i="33" a="1"/>
  <c r="N43" i="33" s="1"/>
  <c r="B44" i="33" a="1"/>
  <c r="B44" i="33" s="1"/>
  <c r="L44" i="33" a="1"/>
  <c r="L44" i="33" s="1"/>
  <c r="R44" i="33" a="1"/>
  <c r="R44" i="33" s="1"/>
  <c r="P45" i="33" a="1"/>
  <c r="P45" i="33" s="1"/>
  <c r="D46" i="33" a="1"/>
  <c r="D46" i="33" s="1"/>
  <c r="N46" i="33" a="1"/>
  <c r="N46" i="33" s="1"/>
  <c r="B47" i="33" a="1"/>
  <c r="B47" i="33" s="1"/>
  <c r="R47" i="33" a="1"/>
  <c r="R47" i="33" s="1"/>
  <c r="F48" i="33" a="1"/>
  <c r="F48" i="33" s="1"/>
  <c r="O48" i="33" a="1"/>
  <c r="O48" i="33" s="1"/>
  <c r="B49" i="33" a="1"/>
  <c r="B49" i="33" s="1"/>
  <c r="J49" i="33" a="1"/>
  <c r="J49" i="33" s="1"/>
  <c r="P49" i="33" a="1"/>
  <c r="P49" i="33" s="1"/>
  <c r="C50" i="33" a="1"/>
  <c r="C50" i="33" s="1"/>
  <c r="K50" i="33" a="1"/>
  <c r="K50" i="33" s="1"/>
  <c r="N31" i="33" a="1"/>
  <c r="N31" i="33" s="1"/>
  <c r="D32" i="33" a="1"/>
  <c r="D32" i="33" s="1"/>
  <c r="O32" i="33" a="1"/>
  <c r="O32" i="33" s="1"/>
  <c r="E33" i="33" a="1"/>
  <c r="E33" i="33" s="1"/>
  <c r="P33" i="33" a="1"/>
  <c r="P33" i="33" s="1"/>
  <c r="F34" i="33" a="1"/>
  <c r="F34" i="33" s="1"/>
  <c r="P34" i="33" a="1"/>
  <c r="P34" i="33" s="1"/>
  <c r="N35" i="33" a="1"/>
  <c r="N35" i="33" s="1"/>
  <c r="B36" i="33" a="1"/>
  <c r="B36" i="33" s="1"/>
  <c r="L36" i="33" a="1"/>
  <c r="L36" i="33" s="1"/>
  <c r="R36" i="33" a="1"/>
  <c r="R36" i="33" s="1"/>
  <c r="P37" i="33" a="1"/>
  <c r="P37" i="33" s="1"/>
  <c r="D38" i="33" a="1"/>
  <c r="D38" i="33" s="1"/>
  <c r="N38" i="33" a="1"/>
  <c r="N38" i="33" s="1"/>
  <c r="B39" i="33" a="1"/>
  <c r="B39" i="33" s="1"/>
  <c r="R39" i="33" a="1"/>
  <c r="R39" i="33" s="1"/>
  <c r="F40" i="33" a="1"/>
  <c r="F40" i="33" s="1"/>
  <c r="P40" i="33" a="1"/>
  <c r="P40" i="33" s="1"/>
  <c r="D41" i="33" a="1"/>
  <c r="D41" i="33" s="1"/>
  <c r="B42" i="33" a="1"/>
  <c r="B42" i="33" s="1"/>
  <c r="K42" i="33" a="1"/>
  <c r="K42" i="33" s="1"/>
  <c r="R42" i="33" a="1"/>
  <c r="R42" i="33" s="1"/>
  <c r="F43" i="33" a="1"/>
  <c r="F43" i="33" s="1"/>
  <c r="D44" i="33" a="1"/>
  <c r="D44" i="33" s="1"/>
  <c r="M44" i="33" a="1"/>
  <c r="M44" i="33" s="1"/>
  <c r="B45" i="33" a="1"/>
  <c r="B45" i="33" s="1"/>
  <c r="K45" i="33" a="1"/>
  <c r="K45" i="33" s="1"/>
  <c r="F46" i="33" a="1"/>
  <c r="F46" i="33" s="1"/>
  <c r="O46" i="33" a="1"/>
  <c r="O46" i="33" s="1"/>
  <c r="D47" i="33" a="1"/>
  <c r="D47" i="33" s="1"/>
  <c r="M47" i="33" a="1"/>
  <c r="M47" i="33" s="1"/>
  <c r="K48" i="33" a="1"/>
  <c r="K48" i="33" s="1"/>
  <c r="P48" i="33" a="1"/>
  <c r="P48" i="33" s="1"/>
  <c r="C49" i="33" a="1"/>
  <c r="C49" i="33" s="1"/>
  <c r="L49" i="33" a="1"/>
  <c r="L49" i="33" s="1"/>
  <c r="Q49" i="33" a="1"/>
  <c r="Q49" i="33" s="1"/>
  <c r="D50" i="33" a="1"/>
  <c r="D50" i="33" s="1"/>
  <c r="M31" i="33" a="1"/>
  <c r="M31" i="33" s="1"/>
  <c r="M35" i="33" a="1"/>
  <c r="M35" i="33" s="1"/>
  <c r="A39" i="33" a="1"/>
  <c r="A39" i="33" s="1"/>
  <c r="Q45" i="33" a="1"/>
  <c r="Q45" i="33" s="1"/>
  <c r="O50" i="33" a="1"/>
  <c r="O50" i="33" s="1"/>
  <c r="E51" i="33" a="1"/>
  <c r="E51" i="33" s="1"/>
  <c r="P51" i="33" a="1"/>
  <c r="P51" i="33" s="1"/>
  <c r="E52" i="33" a="1"/>
  <c r="E52" i="33" s="1"/>
  <c r="O52" i="33" a="1"/>
  <c r="O52" i="33" s="1"/>
  <c r="E53" i="33" a="1"/>
  <c r="E53" i="33" s="1"/>
  <c r="N53" i="33" a="1"/>
  <c r="N53" i="33" s="1"/>
  <c r="A54" i="33" a="1"/>
  <c r="A54" i="33" s="1"/>
  <c r="J54" i="33" a="1"/>
  <c r="J54" i="33" s="1"/>
  <c r="O54" i="33" a="1"/>
  <c r="O54" i="33" s="1"/>
  <c r="B55" i="33" a="1"/>
  <c r="B55" i="33" s="1"/>
  <c r="K55" i="33" a="1"/>
  <c r="K55" i="33" s="1"/>
  <c r="P55" i="33" a="1"/>
  <c r="P55" i="33" s="1"/>
  <c r="C56" i="33" a="1"/>
  <c r="C56" i="33" s="1"/>
  <c r="L56" i="33" a="1"/>
  <c r="L56" i="33" s="1"/>
  <c r="Q56" i="33" a="1"/>
  <c r="Q56" i="33" s="1"/>
  <c r="D57" i="33" a="1"/>
  <c r="D57" i="33" s="1"/>
  <c r="P57" i="33" a="1"/>
  <c r="P57" i="33" s="1"/>
  <c r="O58" i="33" a="1"/>
  <c r="O58" i="33" s="1"/>
  <c r="R59" i="33" a="1"/>
  <c r="R59" i="33" s="1"/>
  <c r="Q60" i="33" a="1"/>
  <c r="Q60" i="33" s="1"/>
  <c r="B62" i="33" a="1"/>
  <c r="B62" i="33" s="1"/>
  <c r="M62" i="33" a="1"/>
  <c r="M62" i="33" s="1"/>
  <c r="C63" i="33" a="1"/>
  <c r="C63" i="33" s="1"/>
  <c r="N63" i="33" a="1"/>
  <c r="N63" i="33" s="1"/>
  <c r="D64" i="33" a="1"/>
  <c r="D64" i="33" s="1"/>
  <c r="O64" i="33" a="1"/>
  <c r="O64" i="33" s="1"/>
  <c r="E65" i="33" a="1"/>
  <c r="E65" i="33" s="1"/>
  <c r="P65" i="33" a="1"/>
  <c r="P65" i="33" s="1"/>
  <c r="F66" i="33" a="1"/>
  <c r="F66" i="33" s="1"/>
  <c r="Q66" i="33" a="1"/>
  <c r="Q66" i="33" s="1"/>
  <c r="J67" i="33" a="1"/>
  <c r="J67" i="33" s="1"/>
  <c r="R67" i="33" a="1"/>
  <c r="R67" i="33" s="1"/>
  <c r="K68" i="33" a="1"/>
  <c r="K68" i="33" s="1"/>
  <c r="P68" i="33" a="1"/>
  <c r="P68" i="33" s="1"/>
  <c r="P56" i="33" a="1"/>
  <c r="P56" i="33" s="1"/>
  <c r="Q59" i="33" a="1"/>
  <c r="Q59" i="33" s="1"/>
  <c r="C32" i="33" a="1"/>
  <c r="C32" i="33" s="1"/>
  <c r="K39" i="33" a="1"/>
  <c r="K39" i="33" s="1"/>
  <c r="Q42" i="33" a="1"/>
  <c r="Q42" i="33" s="1"/>
  <c r="E46" i="33" a="1"/>
  <c r="E46" i="33" s="1"/>
  <c r="K49" i="33" a="1"/>
  <c r="K49" i="33" s="1"/>
  <c r="Q50" i="33" a="1"/>
  <c r="Q50" i="33" s="1"/>
  <c r="J51" i="33" a="1"/>
  <c r="J51" i="33" s="1"/>
  <c r="Q51" i="33" a="1"/>
  <c r="Q51" i="33" s="1"/>
  <c r="P52" i="33" a="1"/>
  <c r="P52" i="33" s="1"/>
  <c r="B54" i="33" a="1"/>
  <c r="B54" i="33" s="1"/>
  <c r="C55" i="33" a="1"/>
  <c r="C55" i="33" s="1"/>
  <c r="D56" i="33" a="1"/>
  <c r="D56" i="33" s="1"/>
  <c r="L57" i="33" a="1"/>
  <c r="L57" i="33" s="1"/>
  <c r="Q57" i="33" a="1"/>
  <c r="Q57" i="33" s="1"/>
  <c r="K58" i="33" a="1"/>
  <c r="K58" i="33" s="1"/>
  <c r="B59" i="33" a="1"/>
  <c r="B59" i="33" s="1"/>
  <c r="N59" i="33" a="1"/>
  <c r="N59" i="33" s="1"/>
  <c r="A60" i="33" a="1"/>
  <c r="A60" i="33" s="1"/>
  <c r="M60" i="33" a="1"/>
  <c r="M60" i="33" s="1"/>
  <c r="D61" i="33" a="1"/>
  <c r="D61" i="33" s="1"/>
  <c r="P61" i="33" a="1"/>
  <c r="P61" i="33" s="1"/>
  <c r="P58" i="33" a="1"/>
  <c r="P58" i="33" s="1"/>
  <c r="O59" i="33" a="1"/>
  <c r="O59" i="33" s="1"/>
  <c r="R60" i="33" a="1"/>
  <c r="R60" i="33" s="1"/>
  <c r="Q61" i="33" a="1"/>
  <c r="Q61" i="33" s="1"/>
  <c r="J62" i="33" a="1"/>
  <c r="J62" i="33" s="1"/>
  <c r="R62" i="33" a="1"/>
  <c r="R62" i="33" s="1"/>
  <c r="K63" i="33" a="1"/>
  <c r="K63" i="33" s="1"/>
  <c r="A64" i="33" a="1"/>
  <c r="A64" i="33" s="1"/>
  <c r="L64" i="33" a="1"/>
  <c r="L64" i="33" s="1"/>
  <c r="B65" i="33" a="1"/>
  <c r="B65" i="33" s="1"/>
  <c r="M65" i="33" a="1"/>
  <c r="M65" i="33" s="1"/>
  <c r="C66" i="33" a="1"/>
  <c r="C66" i="33" s="1"/>
  <c r="N66" i="33" a="1"/>
  <c r="N66" i="33" s="1"/>
  <c r="D67" i="33" a="1"/>
  <c r="D67" i="33" s="1"/>
  <c r="O67" i="33" a="1"/>
  <c r="O67" i="33" s="1"/>
  <c r="E68" i="33" a="1"/>
  <c r="E68" i="33" s="1"/>
  <c r="B68" i="33" a="1"/>
  <c r="B68" i="33" s="1"/>
  <c r="C57" i="33" a="1"/>
  <c r="C57" i="33" s="1"/>
  <c r="P60" i="33" a="1"/>
  <c r="P60" i="33" s="1"/>
  <c r="N32" i="33" a="1"/>
  <c r="N32" i="33" s="1"/>
  <c r="K36" i="33" a="1"/>
  <c r="K36" i="33" s="1"/>
  <c r="Q39" i="33" a="1"/>
  <c r="Q39" i="33" s="1"/>
  <c r="E43" i="33" a="1"/>
  <c r="E43" i="33" s="1"/>
  <c r="K51" i="33" a="1"/>
  <c r="K51" i="33" s="1"/>
  <c r="R51" i="33" a="1"/>
  <c r="R51" i="33" s="1"/>
  <c r="F52" i="33" a="1"/>
  <c r="F52" i="33" s="1"/>
  <c r="Q52" i="33" a="1"/>
  <c r="Q52" i="33" s="1"/>
  <c r="F53" i="33" a="1"/>
  <c r="F53" i="33" s="1"/>
  <c r="O53" i="33" a="1"/>
  <c r="O53" i="33" s="1"/>
  <c r="C54" i="33" a="1"/>
  <c r="C54" i="33" s="1"/>
  <c r="K54" i="33" a="1"/>
  <c r="K54" i="33" s="1"/>
  <c r="P54" i="33" a="1"/>
  <c r="P54" i="33" s="1"/>
  <c r="D55" i="33" a="1"/>
  <c r="D55" i="33" s="1"/>
  <c r="L55" i="33" a="1"/>
  <c r="L55" i="33" s="1"/>
  <c r="Q55" i="33" a="1"/>
  <c r="Q55" i="33" s="1"/>
  <c r="E56" i="33" a="1"/>
  <c r="E56" i="33" s="1"/>
  <c r="M56" i="33" a="1"/>
  <c r="M56" i="33" s="1"/>
  <c r="R56" i="33" a="1"/>
  <c r="R56" i="33" s="1"/>
  <c r="E57" i="33" a="1"/>
  <c r="E57" i="33" s="1"/>
  <c r="M57" i="33" a="1"/>
  <c r="M57" i="33" s="1"/>
  <c r="D58" i="33" a="1"/>
  <c r="D58" i="33" s="1"/>
  <c r="J59" i="33" a="1"/>
  <c r="J59" i="33" s="1"/>
  <c r="F60" i="33" a="1"/>
  <c r="F60" i="33" s="1"/>
  <c r="L61" i="33" a="1"/>
  <c r="L61" i="33" s="1"/>
  <c r="C62" i="33" a="1"/>
  <c r="C62" i="33" s="1"/>
  <c r="N62" i="33" a="1"/>
  <c r="N62" i="33" s="1"/>
  <c r="D63" i="33" a="1"/>
  <c r="D63" i="33" s="1"/>
  <c r="O63" i="33" a="1"/>
  <c r="O63" i="33" s="1"/>
  <c r="E64" i="33" a="1"/>
  <c r="E64" i="33" s="1"/>
  <c r="P64" i="33" a="1"/>
  <c r="P64" i="33" s="1"/>
  <c r="F65" i="33" a="1"/>
  <c r="F65" i="33" s="1"/>
  <c r="Q65" i="33" a="1"/>
  <c r="Q65" i="33" s="1"/>
  <c r="J66" i="33" a="1"/>
  <c r="J66" i="33" s="1"/>
  <c r="R66" i="33" a="1"/>
  <c r="R66" i="33" s="1"/>
  <c r="K67" i="33" a="1"/>
  <c r="K67" i="33" s="1"/>
  <c r="A68" i="33" a="1"/>
  <c r="A68" i="33" s="1"/>
  <c r="L68" i="33" a="1"/>
  <c r="L68" i="33" s="1"/>
  <c r="M68" i="33" a="1"/>
  <c r="M68" i="33" s="1"/>
  <c r="F58" i="33" a="1"/>
  <c r="F58" i="33" s="1"/>
  <c r="A62" i="33" a="1"/>
  <c r="A62" i="33" s="1"/>
  <c r="D33" i="33" a="1"/>
  <c r="D33" i="33" s="1"/>
  <c r="Q36" i="33" a="1"/>
  <c r="Q36" i="33" s="1"/>
  <c r="O43" i="33" a="1"/>
  <c r="O43" i="33" s="1"/>
  <c r="C47" i="33" a="1"/>
  <c r="C47" i="33" s="1"/>
  <c r="R50" i="33" a="1"/>
  <c r="R50" i="33" s="1"/>
  <c r="K52" i="33" a="1"/>
  <c r="K52" i="33" s="1"/>
  <c r="R52" i="33" a="1"/>
  <c r="R52" i="33" s="1"/>
  <c r="P53" i="33" a="1"/>
  <c r="P53" i="33" s="1"/>
  <c r="Q54" i="33" a="1"/>
  <c r="Q54" i="33" s="1"/>
  <c r="R55" i="33" a="1"/>
  <c r="R55" i="33" s="1"/>
  <c r="A57" i="33" a="1"/>
  <c r="A57" i="33" s="1"/>
  <c r="F57" i="33" a="1"/>
  <c r="F57" i="33" s="1"/>
  <c r="R57" i="33" a="1"/>
  <c r="R57" i="33" s="1"/>
  <c r="L58" i="33" a="1"/>
  <c r="L58" i="33" s="1"/>
  <c r="C59" i="33" a="1"/>
  <c r="C59" i="33" s="1"/>
  <c r="K59" i="33" a="1"/>
  <c r="K59" i="33" s="1"/>
  <c r="B60" i="33" a="1"/>
  <c r="B60" i="33" s="1"/>
  <c r="N60" i="33" a="1"/>
  <c r="N60" i="33" s="1"/>
  <c r="E61" i="33" a="1"/>
  <c r="E61" i="33" s="1"/>
  <c r="M61" i="33" a="1"/>
  <c r="M61" i="33" s="1"/>
  <c r="N56" i="33" a="1"/>
  <c r="N56" i="33" s="1"/>
  <c r="N57" i="33" a="1"/>
  <c r="N57" i="33" s="1"/>
  <c r="Q58" i="33" a="1"/>
  <c r="Q58" i="33" s="1"/>
  <c r="P59" i="33" a="1"/>
  <c r="P59" i="33" s="1"/>
  <c r="A61" i="33" a="1"/>
  <c r="A61" i="33" s="1"/>
  <c r="R61" i="33" a="1"/>
  <c r="R61" i="33" s="1"/>
  <c r="K62" i="33" a="1"/>
  <c r="K62" i="33" s="1"/>
  <c r="A63" i="33" a="1"/>
  <c r="A63" i="33" s="1"/>
  <c r="L63" i="33" a="1"/>
  <c r="L63" i="33" s="1"/>
  <c r="P63" i="33" a="1"/>
  <c r="P63" i="33" s="1"/>
  <c r="F64" i="33" a="1"/>
  <c r="F64" i="33" s="1"/>
  <c r="Q64" i="33" a="1"/>
  <c r="Q64" i="33" s="1"/>
  <c r="J65" i="33" a="1"/>
  <c r="J65" i="33" s="1"/>
  <c r="R65" i="33" a="1"/>
  <c r="R65" i="33" s="1"/>
  <c r="K66" i="33" a="1"/>
  <c r="K66" i="33" s="1"/>
  <c r="A67" i="33" a="1"/>
  <c r="A67" i="33" s="1"/>
  <c r="L67" i="33" a="1"/>
  <c r="L67" i="33" s="1"/>
  <c r="F68" i="33" a="1"/>
  <c r="F68" i="33" s="1"/>
  <c r="O57" i="33" a="1"/>
  <c r="O57" i="33" s="1"/>
  <c r="J61" i="33" a="1"/>
  <c r="J61" i="33" s="1"/>
  <c r="O33" i="33" a="1"/>
  <c r="O33" i="33" s="1"/>
  <c r="F37" i="33" a="1"/>
  <c r="F37" i="33" s="1"/>
  <c r="O40" i="33" a="1"/>
  <c r="O40" i="33" s="1"/>
  <c r="C44" i="33" a="1"/>
  <c r="C44" i="33" s="1"/>
  <c r="L47" i="33" a="1"/>
  <c r="L47" i="33" s="1"/>
  <c r="F50" i="33" a="1"/>
  <c r="F50" i="33" s="1"/>
  <c r="A51" i="33" a="1"/>
  <c r="A51" i="33" s="1"/>
  <c r="L51" i="33" a="1"/>
  <c r="L51" i="33" s="1"/>
  <c r="A52" i="33" a="1"/>
  <c r="A52" i="33" s="1"/>
  <c r="L52" i="33" a="1"/>
  <c r="L52" i="33" s="1"/>
  <c r="A53" i="33" a="1"/>
  <c r="A53" i="33" s="1"/>
  <c r="J53" i="33" a="1"/>
  <c r="J53" i="33" s="1"/>
  <c r="Q53" i="33" a="1"/>
  <c r="Q53" i="33" s="1"/>
  <c r="D54" i="33" a="1"/>
  <c r="D54" i="33" s="1"/>
  <c r="L54" i="33" a="1"/>
  <c r="L54" i="33" s="1"/>
  <c r="R54" i="33" a="1"/>
  <c r="R54" i="33" s="1"/>
  <c r="E55" i="33" a="1"/>
  <c r="E55" i="33" s="1"/>
  <c r="M55" i="33" a="1"/>
  <c r="M55" i="33" s="1"/>
  <c r="A56" i="33" a="1"/>
  <c r="A56" i="33" s="1"/>
  <c r="F56" i="33" a="1"/>
  <c r="F56" i="33" s="1"/>
  <c r="B57" i="33" a="1"/>
  <c r="B57" i="33" s="1"/>
  <c r="E58" i="33" a="1"/>
  <c r="E58" i="33" s="1"/>
  <c r="D59" i="33" a="1"/>
  <c r="D59" i="33" s="1"/>
  <c r="J60" i="33" a="1"/>
  <c r="J60" i="33" s="1"/>
  <c r="F61" i="33" a="1"/>
  <c r="F61" i="33" s="1"/>
  <c r="D62" i="33" a="1"/>
  <c r="D62" i="33" s="1"/>
  <c r="O62" i="33" a="1"/>
  <c r="O62" i="33" s="1"/>
  <c r="E63" i="33" a="1"/>
  <c r="E63" i="33" s="1"/>
  <c r="B64" i="33" a="1"/>
  <c r="B64" i="33" s="1"/>
  <c r="M64" i="33" a="1"/>
  <c r="M64" i="33" s="1"/>
  <c r="C65" i="33" a="1"/>
  <c r="C65" i="33" s="1"/>
  <c r="N65" i="33" a="1"/>
  <c r="N65" i="33" s="1"/>
  <c r="D66" i="33" a="1"/>
  <c r="D66" i="33" s="1"/>
  <c r="O66" i="33" a="1"/>
  <c r="O66" i="33" s="1"/>
  <c r="E67" i="33" a="1"/>
  <c r="E67" i="33" s="1"/>
  <c r="P67" i="33" a="1"/>
  <c r="P67" i="33" s="1"/>
  <c r="B56" i="33" a="1"/>
  <c r="B56" i="33" s="1"/>
  <c r="K60" i="33" a="1"/>
  <c r="K60" i="33" s="1"/>
  <c r="E34" i="33" a="1"/>
  <c r="E34" i="33" s="1"/>
  <c r="O37" i="33" a="1"/>
  <c r="O37" i="33" s="1"/>
  <c r="C41" i="33" a="1"/>
  <c r="C41" i="33" s="1"/>
  <c r="A48" i="33" a="1"/>
  <c r="A48" i="33" s="1"/>
  <c r="L50" i="33" a="1"/>
  <c r="L50" i="33" s="1"/>
  <c r="C51" i="33" a="1"/>
  <c r="C51" i="33" s="1"/>
  <c r="M51" i="33" a="1"/>
  <c r="M51" i="33" s="1"/>
  <c r="B52" i="33" a="1"/>
  <c r="B52" i="33" s="1"/>
  <c r="L53" i="33" a="1"/>
  <c r="L53" i="33" s="1"/>
  <c r="M54" i="33" a="1"/>
  <c r="M54" i="33" s="1"/>
  <c r="N55" i="33" a="1"/>
  <c r="N55" i="33" s="1"/>
  <c r="O56" i="33" a="1"/>
  <c r="O56" i="33" s="1"/>
  <c r="J57" i="33" a="1"/>
  <c r="J57" i="33" s="1"/>
  <c r="A58" i="33" a="1"/>
  <c r="A58" i="33" s="1"/>
  <c r="M58" i="33" a="1"/>
  <c r="M58" i="33" s="1"/>
  <c r="R58" i="33" a="1"/>
  <c r="R58" i="33" s="1"/>
  <c r="L59" i="33" a="1"/>
  <c r="L59" i="33" s="1"/>
  <c r="C60" i="33" a="1"/>
  <c r="C60" i="33" s="1"/>
  <c r="O60" i="33" a="1"/>
  <c r="O60" i="33" s="1"/>
  <c r="B61" i="33" a="1"/>
  <c r="B61" i="33" s="1"/>
  <c r="N61" i="33" a="1"/>
  <c r="N61" i="33" s="1"/>
  <c r="O34" i="33" a="1"/>
  <c r="O34" i="33" s="1"/>
  <c r="M41" i="33" a="1"/>
  <c r="M41" i="33" s="1"/>
  <c r="A45" i="33" a="1"/>
  <c r="A45" i="33" s="1"/>
  <c r="J48" i="33" a="1"/>
  <c r="J48" i="33" s="1"/>
  <c r="M50" i="33" a="1"/>
  <c r="M50" i="33" s="1"/>
  <c r="D51" i="33" a="1"/>
  <c r="D51" i="33" s="1"/>
  <c r="N51" i="33" a="1"/>
  <c r="N51" i="33" s="1"/>
  <c r="D52" i="33" a="1"/>
  <c r="D52" i="33" s="1"/>
  <c r="M52" i="33" a="1"/>
  <c r="M52" i="33" s="1"/>
  <c r="B53" i="33" a="1"/>
  <c r="B53" i="33" s="1"/>
  <c r="M53" i="33" a="1"/>
  <c r="M53" i="33" s="1"/>
  <c r="R53" i="33" a="1"/>
  <c r="R53" i="33" s="1"/>
  <c r="E54" i="33" a="1"/>
  <c r="E54" i="33" s="1"/>
  <c r="N54" i="33" a="1"/>
  <c r="N54" i="33" s="1"/>
  <c r="A55" i="33" a="1"/>
  <c r="A55" i="33" s="1"/>
  <c r="F55" i="33" a="1"/>
  <c r="F55" i="33" s="1"/>
  <c r="O55" i="33" a="1"/>
  <c r="O55" i="33" s="1"/>
  <c r="J56" i="33" a="1"/>
  <c r="J56" i="33" s="1"/>
  <c r="E59" i="33" a="1"/>
  <c r="E59" i="33" s="1"/>
  <c r="D35" i="33" a="1"/>
  <c r="D35" i="33" s="1"/>
  <c r="M38" i="33" a="1"/>
  <c r="M38" i="33" s="1"/>
  <c r="A42" i="33" a="1"/>
  <c r="A42" i="33" s="1"/>
  <c r="J45" i="33" a="1"/>
  <c r="J45" i="33" s="1"/>
  <c r="N50" i="33" a="1"/>
  <c r="N50" i="33" s="1"/>
  <c r="O51" i="33" a="1"/>
  <c r="O51" i="33" s="1"/>
  <c r="N52" i="33" a="1"/>
  <c r="N52" i="33" s="1"/>
  <c r="C53" i="33" a="1"/>
  <c r="C53" i="33" s="1"/>
  <c r="F54" i="33" a="1"/>
  <c r="F54" i="33" s="1"/>
  <c r="J55" i="33" a="1"/>
  <c r="J55" i="33" s="1"/>
  <c r="K56" i="33" a="1"/>
  <c r="K56" i="33" s="1"/>
  <c r="K57" i="33" a="1"/>
  <c r="K57" i="33" s="1"/>
  <c r="B58" i="33" a="1"/>
  <c r="B58" i="33" s="1"/>
  <c r="J58" i="33" a="1"/>
  <c r="J58" i="33" s="1"/>
  <c r="A59" i="33" a="1"/>
  <c r="A59" i="33" s="1"/>
  <c r="M59" i="33" a="1"/>
  <c r="M59" i="33" s="1"/>
  <c r="D60" i="33" a="1"/>
  <c r="D60" i="33" s="1"/>
  <c r="L60" i="33" a="1"/>
  <c r="L60" i="33" s="1"/>
  <c r="C61" i="33" a="1"/>
  <c r="C61" i="33" s="1"/>
  <c r="O61" i="33" a="1"/>
  <c r="O61" i="33" s="1"/>
  <c r="C58" i="33" a="1"/>
  <c r="C58" i="33" s="1"/>
  <c r="F59" i="33" a="1"/>
  <c r="F59" i="33" s="1"/>
  <c r="E60" i="33" a="1"/>
  <c r="E60" i="33" s="1"/>
  <c r="K61" i="33" a="1"/>
  <c r="K61" i="33" s="1"/>
  <c r="F62" i="33" a="1"/>
  <c r="F62" i="33" s="1"/>
  <c r="Q62" i="33" a="1"/>
  <c r="Q62" i="33" s="1"/>
  <c r="J63" i="33" a="1"/>
  <c r="J63" i="33" s="1"/>
  <c r="R63" i="33" a="1"/>
  <c r="R63" i="33" s="1"/>
  <c r="K64" i="33" a="1"/>
  <c r="K64" i="33" s="1"/>
  <c r="A65" i="33" a="1"/>
  <c r="A65" i="33" s="1"/>
  <c r="L65" i="33" a="1"/>
  <c r="L65" i="33" s="1"/>
  <c r="B66" i="33" a="1"/>
  <c r="B66" i="33" s="1"/>
  <c r="M66" i="33" a="1"/>
  <c r="M66" i="33" s="1"/>
  <c r="C67" i="33" a="1"/>
  <c r="C67" i="33" s="1"/>
  <c r="N67" i="33" a="1"/>
  <c r="N67" i="33" s="1"/>
  <c r="D68" i="33" a="1"/>
  <c r="D68" i="33" s="1"/>
  <c r="O68" i="33" a="1"/>
  <c r="O68" i="33" s="1"/>
  <c r="Q68" i="33" a="1"/>
  <c r="Q68" i="33" s="1"/>
  <c r="N58" i="33" a="1"/>
  <c r="N58" i="33" s="1"/>
  <c r="E62" i="33" a="1"/>
  <c r="E62" i="33" s="1"/>
  <c r="J64" i="33" a="1"/>
  <c r="J64" i="33" s="1"/>
  <c r="L66" i="33" a="1"/>
  <c r="L66" i="33" s="1"/>
  <c r="N68" i="33" a="1"/>
  <c r="N68" i="33" s="1"/>
  <c r="L62" i="33" a="1"/>
  <c r="L62" i="33" s="1"/>
  <c r="N64" i="33" a="1"/>
  <c r="N64" i="33" s="1"/>
  <c r="P66" i="33" a="1"/>
  <c r="P66" i="33" s="1"/>
  <c r="R68" i="33" a="1"/>
  <c r="R68" i="33" s="1"/>
  <c r="P62" i="33" a="1"/>
  <c r="P62" i="33" s="1"/>
  <c r="R64" i="33" a="1"/>
  <c r="R64" i="33" s="1"/>
  <c r="B67" i="33" a="1"/>
  <c r="B67" i="33" s="1"/>
  <c r="Q63" i="33" a="1"/>
  <c r="Q63" i="33" s="1"/>
  <c r="B63" i="33" a="1"/>
  <c r="B63" i="33" s="1"/>
  <c r="D65" i="33" a="1"/>
  <c r="D65" i="33" s="1"/>
  <c r="F67" i="33" a="1"/>
  <c r="F67" i="33" s="1"/>
  <c r="A66" i="33" a="1"/>
  <c r="A66" i="33" s="1"/>
  <c r="F63" i="33" a="1"/>
  <c r="F63" i="33" s="1"/>
  <c r="K65" i="33" a="1"/>
  <c r="K65" i="33" s="1"/>
  <c r="M67" i="33" a="1"/>
  <c r="M67" i="33" s="1"/>
  <c r="M63" i="33" a="1"/>
  <c r="M63" i="33" s="1"/>
  <c r="O65" i="33" a="1"/>
  <c r="O65" i="33" s="1"/>
  <c r="Q67" i="33" a="1"/>
  <c r="Q67" i="33" s="1"/>
  <c r="C68" i="33" a="1"/>
  <c r="C68" i="33" s="1"/>
  <c r="C64" i="33" a="1"/>
  <c r="C64" i="33" s="1"/>
  <c r="E66" i="33" a="1"/>
  <c r="E66" i="33" s="1"/>
  <c r="J68" i="33" a="1"/>
  <c r="J68" i="33" s="1"/>
  <c r="P30" i="33" a="1"/>
  <c r="P30" i="33" s="1"/>
  <c r="B30" i="33" a="1"/>
  <c r="B30" i="33" s="1"/>
  <c r="M30" i="33" a="1"/>
  <c r="M30" i="33" s="1"/>
  <c r="O30" i="33" a="1"/>
  <c r="O30" i="33" s="1"/>
  <c r="F30" i="33" a="1"/>
  <c r="F30" i="33" s="1"/>
  <c r="Q30" i="33" a="1"/>
  <c r="Q30" i="33" s="1"/>
  <c r="C30" i="33" a="1"/>
  <c r="C30" i="33" s="1"/>
  <c r="N30" i="33" a="1"/>
  <c r="N30" i="33" s="1"/>
  <c r="J30" i="33" a="1"/>
  <c r="J30" i="33" s="1"/>
  <c r="R30" i="33" a="1"/>
  <c r="R30" i="33" s="1"/>
  <c r="D30" i="33" a="1"/>
  <c r="D30" i="33" s="1"/>
  <c r="K30" i="33" a="1"/>
  <c r="K30" i="33" s="1"/>
  <c r="E30" i="33" a="1"/>
  <c r="E30" i="33" s="1"/>
  <c r="L30" i="33" a="1"/>
  <c r="L30" i="33" s="1"/>
  <c r="P18" i="33" a="1"/>
  <c r="P18" i="33" s="1"/>
  <c r="F19" i="33" a="1"/>
  <c r="F19" i="33" s="1"/>
  <c r="Q19" i="33" a="1"/>
  <c r="Q19" i="33" s="1"/>
  <c r="J20" i="33" a="1"/>
  <c r="J20" i="33" s="1"/>
  <c r="R20" i="33" a="1"/>
  <c r="R20" i="33" s="1"/>
  <c r="K21" i="33" a="1"/>
  <c r="K21" i="33" s="1"/>
  <c r="L22" i="33" a="1"/>
  <c r="L22" i="33" s="1"/>
  <c r="B23" i="33" a="1"/>
  <c r="B23" i="33" s="1"/>
  <c r="M23" i="33" a="1"/>
  <c r="M23" i="33" s="1"/>
  <c r="C24" i="33" a="1"/>
  <c r="C24" i="33" s="1"/>
  <c r="N24" i="33" a="1"/>
  <c r="N24" i="33" s="1"/>
  <c r="D25" i="33" a="1"/>
  <c r="D25" i="33" s="1"/>
  <c r="O25" i="33" a="1"/>
  <c r="O25" i="33" s="1"/>
  <c r="E26" i="33" a="1"/>
  <c r="E26" i="33" s="1"/>
  <c r="P26" i="33" a="1"/>
  <c r="P26" i="33" s="1"/>
  <c r="F27" i="33" a="1"/>
  <c r="F27" i="33" s="1"/>
  <c r="Q27" i="33" a="1"/>
  <c r="Q27" i="33" s="1"/>
  <c r="J28" i="33" a="1"/>
  <c r="J28" i="33" s="1"/>
  <c r="R28" i="33" a="1"/>
  <c r="R28" i="33" s="1"/>
  <c r="K29" i="33" a="1"/>
  <c r="K29" i="33" s="1"/>
  <c r="M24" i="33" a="1"/>
  <c r="M24" i="33" s="1"/>
  <c r="K26" i="33" a="1"/>
  <c r="K26" i="33" s="1"/>
  <c r="B28" i="33" a="1"/>
  <c r="B28" i="33" s="1"/>
  <c r="R29" i="33" a="1"/>
  <c r="R29" i="33" s="1"/>
  <c r="F18" i="33" a="1"/>
  <c r="F18" i="33" s="1"/>
  <c r="M18" i="33" a="1"/>
  <c r="M18" i="33" s="1"/>
  <c r="C19" i="33" a="1"/>
  <c r="C19" i="33" s="1"/>
  <c r="N19" i="33" a="1"/>
  <c r="N19" i="33" s="1"/>
  <c r="D20" i="33" a="1"/>
  <c r="D20" i="33" s="1"/>
  <c r="O20" i="33" a="1"/>
  <c r="O20" i="33" s="1"/>
  <c r="E21" i="33" a="1"/>
  <c r="E21" i="33" s="1"/>
  <c r="P21" i="33" a="1"/>
  <c r="P21" i="33" s="1"/>
  <c r="F22" i="33" a="1"/>
  <c r="F22" i="33" s="1"/>
  <c r="Q22" i="33" a="1"/>
  <c r="Q22" i="33" s="1"/>
  <c r="J23" i="33" a="1"/>
  <c r="J23" i="33" s="1"/>
  <c r="R23" i="33" a="1"/>
  <c r="R23" i="33" s="1"/>
  <c r="K24" i="33" a="1"/>
  <c r="K24" i="33" s="1"/>
  <c r="L25" i="33" a="1"/>
  <c r="L25" i="33" s="1"/>
  <c r="B26" i="33" a="1"/>
  <c r="B26" i="33" s="1"/>
  <c r="M26" i="33" a="1"/>
  <c r="M26" i="33" s="1"/>
  <c r="C27" i="33" a="1"/>
  <c r="C27" i="33" s="1"/>
  <c r="N27" i="33" a="1"/>
  <c r="N27" i="33" s="1"/>
  <c r="D28" i="33" a="1"/>
  <c r="D28" i="33" s="1"/>
  <c r="O28" i="33" a="1"/>
  <c r="O28" i="33" s="1"/>
  <c r="E29" i="33" a="1"/>
  <c r="E29" i="33" s="1"/>
  <c r="P29" i="33" a="1"/>
  <c r="P29" i="33" s="1"/>
  <c r="J25" i="33" a="1"/>
  <c r="J25" i="33" s="1"/>
  <c r="E27" i="33" a="1"/>
  <c r="E27" i="33" s="1"/>
  <c r="C29" i="33" a="1"/>
  <c r="C29" i="33" s="1"/>
  <c r="B18" i="33" a="1"/>
  <c r="B18" i="33" s="1"/>
  <c r="Q18" i="33" a="1"/>
  <c r="Q18" i="33" s="1"/>
  <c r="J19" i="33" a="1"/>
  <c r="J19" i="33" s="1"/>
  <c r="R19" i="33" a="1"/>
  <c r="R19" i="33" s="1"/>
  <c r="K20" i="33" a="1"/>
  <c r="K20" i="33" s="1"/>
  <c r="L21" i="33" a="1"/>
  <c r="L21" i="33" s="1"/>
  <c r="B22" i="33" a="1"/>
  <c r="B22" i="33" s="1"/>
  <c r="M22" i="33" a="1"/>
  <c r="M22" i="33" s="1"/>
  <c r="C23" i="33" a="1"/>
  <c r="C23" i="33" s="1"/>
  <c r="N23" i="33" a="1"/>
  <c r="N23" i="33" s="1"/>
  <c r="D24" i="33" a="1"/>
  <c r="D24" i="33" s="1"/>
  <c r="O24" i="33" a="1"/>
  <c r="O24" i="33" s="1"/>
  <c r="E25" i="33" a="1"/>
  <c r="E25" i="33" s="1"/>
  <c r="P25" i="33" a="1"/>
  <c r="P25" i="33" s="1"/>
  <c r="F26" i="33" a="1"/>
  <c r="F26" i="33" s="1"/>
  <c r="Q26" i="33" a="1"/>
  <c r="Q26" i="33" s="1"/>
  <c r="J27" i="33" a="1"/>
  <c r="J27" i="33" s="1"/>
  <c r="R27" i="33" a="1"/>
  <c r="R27" i="33" s="1"/>
  <c r="K28" i="33" a="1"/>
  <c r="K28" i="33" s="1"/>
  <c r="L29" i="33" a="1"/>
  <c r="L29" i="33" s="1"/>
  <c r="F24" i="33" a="1"/>
  <c r="F24" i="33" s="1"/>
  <c r="D26" i="33" a="1"/>
  <c r="D26" i="33" s="1"/>
  <c r="F28" i="33" a="1"/>
  <c r="F28" i="33" s="1"/>
  <c r="C18" i="33" a="1"/>
  <c r="C18" i="33" s="1"/>
  <c r="N18" i="33" a="1"/>
  <c r="N18" i="33" s="1"/>
  <c r="D19" i="33" a="1"/>
  <c r="D19" i="33" s="1"/>
  <c r="O19" i="33" a="1"/>
  <c r="O19" i="33" s="1"/>
  <c r="E20" i="33" a="1"/>
  <c r="E20" i="33" s="1"/>
  <c r="P20" i="33" a="1"/>
  <c r="P20" i="33" s="1"/>
  <c r="F21" i="33" a="1"/>
  <c r="F21" i="33" s="1"/>
  <c r="Q21" i="33" a="1"/>
  <c r="Q21" i="33" s="1"/>
  <c r="J22" i="33" a="1"/>
  <c r="J22" i="33" s="1"/>
  <c r="R22" i="33" a="1"/>
  <c r="R22" i="33" s="1"/>
  <c r="O23" i="33" a="1"/>
  <c r="O23" i="33" s="1"/>
  <c r="E24" i="33" a="1"/>
  <c r="E24" i="33" s="1"/>
  <c r="P24" i="33" a="1"/>
  <c r="P24" i="33" s="1"/>
  <c r="F25" i="33" a="1"/>
  <c r="F25" i="33" s="1"/>
  <c r="Q25" i="33" a="1"/>
  <c r="Q25" i="33" s="1"/>
  <c r="J26" i="33" a="1"/>
  <c r="J26" i="33" s="1"/>
  <c r="R26" i="33" a="1"/>
  <c r="R26" i="33" s="1"/>
  <c r="K27" i="33" a="1"/>
  <c r="K27" i="33" s="1"/>
  <c r="L28" i="33" a="1"/>
  <c r="L28" i="33" s="1"/>
  <c r="B29" i="33" a="1"/>
  <c r="B29" i="33" s="1"/>
  <c r="M29" i="33" a="1"/>
  <c r="M29" i="33" s="1"/>
  <c r="Q29" i="33" a="1"/>
  <c r="Q29" i="33" s="1"/>
  <c r="C25" i="33" a="1"/>
  <c r="C25" i="33" s="1"/>
  <c r="Q28" i="33" a="1"/>
  <c r="Q28" i="33" s="1"/>
  <c r="J18" i="33" a="1"/>
  <c r="J18" i="33" s="1"/>
  <c r="R18" i="33" a="1"/>
  <c r="R18" i="33" s="1"/>
  <c r="K19" i="33" a="1"/>
  <c r="K19" i="33" s="1"/>
  <c r="L20" i="33" a="1"/>
  <c r="L20" i="33" s="1"/>
  <c r="B21" i="33" a="1"/>
  <c r="B21" i="33" s="1"/>
  <c r="M21" i="33" a="1"/>
  <c r="M21" i="33" s="1"/>
  <c r="C22" i="33" a="1"/>
  <c r="C22" i="33" s="1"/>
  <c r="N22" i="33" a="1"/>
  <c r="N22" i="33" s="1"/>
  <c r="D23" i="33" a="1"/>
  <c r="D23" i="33" s="1"/>
  <c r="K23" i="33" a="1"/>
  <c r="K23" i="33" s="1"/>
  <c r="L24" i="33" a="1"/>
  <c r="L24" i="33" s="1"/>
  <c r="B25" i="33" a="1"/>
  <c r="B25" i="33" s="1"/>
  <c r="M25" i="33" a="1"/>
  <c r="M25" i="33" s="1"/>
  <c r="C26" i="33" a="1"/>
  <c r="C26" i="33" s="1"/>
  <c r="N26" i="33" a="1"/>
  <c r="N26" i="33" s="1"/>
  <c r="D27" i="33" a="1"/>
  <c r="D27" i="33" s="1"/>
  <c r="O27" i="33" a="1"/>
  <c r="O27" i="33" s="1"/>
  <c r="E28" i="33" a="1"/>
  <c r="E28" i="33" s="1"/>
  <c r="P28" i="33" a="1"/>
  <c r="P28" i="33" s="1"/>
  <c r="F29" i="33" a="1"/>
  <c r="F29" i="33" s="1"/>
  <c r="B24" i="33" a="1"/>
  <c r="B24" i="33" s="1"/>
  <c r="R25" i="33" a="1"/>
  <c r="R25" i="33" s="1"/>
  <c r="L27" i="33" a="1"/>
  <c r="L27" i="33" s="1"/>
  <c r="J29" i="33" a="1"/>
  <c r="J29" i="33" s="1"/>
  <c r="D18" i="33" a="1"/>
  <c r="D18" i="33" s="1"/>
  <c r="K18" i="33" a="1"/>
  <c r="K18" i="33" s="1"/>
  <c r="O18" i="33" a="1"/>
  <c r="O18" i="33" s="1"/>
  <c r="E19" i="33" a="1"/>
  <c r="E19" i="33" s="1"/>
  <c r="L19" i="33" a="1"/>
  <c r="L19" i="33" s="1"/>
  <c r="P19" i="33" a="1"/>
  <c r="P19" i="33" s="1"/>
  <c r="B20" i="33" a="1"/>
  <c r="B20" i="33" s="1"/>
  <c r="F20" i="33" a="1"/>
  <c r="F20" i="33" s="1"/>
  <c r="M20" i="33" a="1"/>
  <c r="M20" i="33" s="1"/>
  <c r="Q20" i="33" a="1"/>
  <c r="Q20" i="33" s="1"/>
  <c r="C21" i="33" a="1"/>
  <c r="C21" i="33" s="1"/>
  <c r="J21" i="33" a="1"/>
  <c r="J21" i="33" s="1"/>
  <c r="N21" i="33" a="1"/>
  <c r="N21" i="33" s="1"/>
  <c r="R21" i="33" a="1"/>
  <c r="R21" i="33" s="1"/>
  <c r="D22" i="33" a="1"/>
  <c r="D22" i="33" s="1"/>
  <c r="K22" i="33" a="1"/>
  <c r="K22" i="33" s="1"/>
  <c r="O22" i="33" a="1"/>
  <c r="O22" i="33" s="1"/>
  <c r="E23" i="33" a="1"/>
  <c r="E23" i="33" s="1"/>
  <c r="L23" i="33" a="1"/>
  <c r="L23" i="33" s="1"/>
  <c r="P23" i="33" a="1"/>
  <c r="P23" i="33" s="1"/>
  <c r="Q24" i="33" a="1"/>
  <c r="Q24" i="33" s="1"/>
  <c r="O26" i="33" a="1"/>
  <c r="O26" i="33" s="1"/>
  <c r="M28" i="33" a="1"/>
  <c r="M28" i="33" s="1"/>
  <c r="E18" i="33" a="1"/>
  <c r="E18" i="33" s="1"/>
  <c r="L18" i="33" a="1"/>
  <c r="L18" i="33" s="1"/>
  <c r="B19" i="33" a="1"/>
  <c r="B19" i="33" s="1"/>
  <c r="M19" i="33" a="1"/>
  <c r="M19" i="33" s="1"/>
  <c r="C20" i="33" a="1"/>
  <c r="C20" i="33" s="1"/>
  <c r="N20" i="33" a="1"/>
  <c r="N20" i="33" s="1"/>
  <c r="D21" i="33" a="1"/>
  <c r="D21" i="33" s="1"/>
  <c r="O21" i="33" a="1"/>
  <c r="O21" i="33" s="1"/>
  <c r="E22" i="33" a="1"/>
  <c r="E22" i="33" s="1"/>
  <c r="P22" i="33" a="1"/>
  <c r="P22" i="33" s="1"/>
  <c r="F23" i="33" a="1"/>
  <c r="F23" i="33" s="1"/>
  <c r="Q23" i="33" a="1"/>
  <c r="Q23" i="33" s="1"/>
  <c r="J24" i="33" a="1"/>
  <c r="J24" i="33" s="1"/>
  <c r="R24" i="33" a="1"/>
  <c r="R24" i="33" s="1"/>
  <c r="K25" i="33" a="1"/>
  <c r="K25" i="33" s="1"/>
  <c r="L26" i="33" a="1"/>
  <c r="L26" i="33" s="1"/>
  <c r="B27" i="33" a="1"/>
  <c r="B27" i="33" s="1"/>
  <c r="M27" i="33" a="1"/>
  <c r="M27" i="33" s="1"/>
  <c r="C28" i="33" a="1"/>
  <c r="C28" i="33" s="1"/>
  <c r="N28" i="33" a="1"/>
  <c r="N28" i="33" s="1"/>
  <c r="D29" i="33" a="1"/>
  <c r="D29" i="33" s="1"/>
  <c r="O29" i="33" a="1"/>
  <c r="O29" i="33" s="1"/>
  <c r="N25" i="33" a="1"/>
  <c r="N25" i="33" s="1"/>
  <c r="P27" i="33" a="1"/>
  <c r="P27" i="33" s="1"/>
  <c r="N29" i="33" a="1"/>
  <c r="N29" i="33" s="1"/>
  <c r="P17" i="33" a="1"/>
  <c r="P17" i="33" s="1"/>
  <c r="F17" i="33" a="1"/>
  <c r="F17" i="33" s="1"/>
  <c r="M17" i="33" a="1"/>
  <c r="M17" i="33" s="1"/>
  <c r="B17" i="33" a="1"/>
  <c r="B17" i="33" s="1"/>
  <c r="Q17" i="33" a="1"/>
  <c r="Q17" i="33" s="1"/>
  <c r="C17" i="33" a="1"/>
  <c r="C17" i="33" s="1"/>
  <c r="N17" i="33" a="1"/>
  <c r="N17" i="33" s="1"/>
  <c r="J17" i="33" a="1"/>
  <c r="J17" i="33" s="1"/>
  <c r="R17" i="33" a="1"/>
  <c r="R17" i="33" s="1"/>
  <c r="D17" i="33" a="1"/>
  <c r="D17" i="33" s="1"/>
  <c r="K17" i="33" a="1"/>
  <c r="K17" i="33" s="1"/>
  <c r="O17" i="33" a="1"/>
  <c r="O17" i="33" s="1"/>
  <c r="E17" i="33" a="1"/>
  <c r="E17" i="33" s="1"/>
  <c r="L17" i="33" a="1"/>
  <c r="L17" i="33" s="1"/>
  <c r="P9" i="33" a="1"/>
  <c r="P9" i="33" s="1"/>
  <c r="B10" i="33" a="1"/>
  <c r="B10" i="33" s="1"/>
  <c r="M10" i="33" a="1"/>
  <c r="M10" i="33" s="1"/>
  <c r="C11" i="33" a="1"/>
  <c r="C11" i="33" s="1"/>
  <c r="N11" i="33" a="1"/>
  <c r="N11" i="33" s="1"/>
  <c r="D12" i="33" a="1"/>
  <c r="D12" i="33" s="1"/>
  <c r="O12" i="33" a="1"/>
  <c r="O12" i="33" s="1"/>
  <c r="E13" i="33" a="1"/>
  <c r="E13" i="33" s="1"/>
  <c r="L13" i="33" a="1"/>
  <c r="L13" i="33" s="1"/>
  <c r="B14" i="33" a="1"/>
  <c r="B14" i="33" s="1"/>
  <c r="M14" i="33" a="1"/>
  <c r="M14" i="33" s="1"/>
  <c r="C15" i="33" a="1"/>
  <c r="C15" i="33" s="1"/>
  <c r="N15" i="33" a="1"/>
  <c r="N15" i="33" s="1"/>
  <c r="D16" i="33" a="1"/>
  <c r="D16" i="33" s="1"/>
  <c r="K16" i="33" a="1"/>
  <c r="K16" i="33" s="1"/>
  <c r="L16" i="33" a="1"/>
  <c r="L16" i="33" s="1"/>
  <c r="B15" i="33" a="1"/>
  <c r="B15" i="33" s="1"/>
  <c r="C16" i="33" a="1"/>
  <c r="C16" i="33" s="1"/>
  <c r="F9" i="33" a="1"/>
  <c r="F9" i="33" s="1"/>
  <c r="M9" i="33" a="1"/>
  <c r="M9" i="33" s="1"/>
  <c r="C10" i="33" a="1"/>
  <c r="C10" i="33" s="1"/>
  <c r="N10" i="33" a="1"/>
  <c r="N10" i="33" s="1"/>
  <c r="D11" i="33" a="1"/>
  <c r="D11" i="33" s="1"/>
  <c r="O11" i="33" a="1"/>
  <c r="O11" i="33" s="1"/>
  <c r="E12" i="33" a="1"/>
  <c r="E12" i="33" s="1"/>
  <c r="P12" i="33" a="1"/>
  <c r="P12" i="33" s="1"/>
  <c r="F13" i="33" a="1"/>
  <c r="F13" i="33" s="1"/>
  <c r="Q13" i="33" a="1"/>
  <c r="Q13" i="33" s="1"/>
  <c r="J14" i="33" a="1"/>
  <c r="J14" i="33" s="1"/>
  <c r="R14" i="33" a="1"/>
  <c r="R14" i="33" s="1"/>
  <c r="K15" i="33" a="1"/>
  <c r="K15" i="33" s="1"/>
  <c r="O13" i="33" a="1"/>
  <c r="O13" i="33" s="1"/>
  <c r="M15" i="33" a="1"/>
  <c r="M15" i="33" s="1"/>
  <c r="B9" i="33" a="1"/>
  <c r="B9" i="33" s="1"/>
  <c r="Q9" i="33" a="1"/>
  <c r="Q9" i="33" s="1"/>
  <c r="J10" i="33" a="1"/>
  <c r="J10" i="33" s="1"/>
  <c r="R10" i="33" a="1"/>
  <c r="R10" i="33" s="1"/>
  <c r="K11" i="33" a="1"/>
  <c r="K11" i="33" s="1"/>
  <c r="L12" i="33" a="1"/>
  <c r="L12" i="33" s="1"/>
  <c r="B13" i="33" a="1"/>
  <c r="B13" i="33" s="1"/>
  <c r="M13" i="33" a="1"/>
  <c r="M13" i="33" s="1"/>
  <c r="C14" i="33" a="1"/>
  <c r="C14" i="33" s="1"/>
  <c r="N14" i="33" a="1"/>
  <c r="N14" i="33" s="1"/>
  <c r="D15" i="33" a="1"/>
  <c r="D15" i="33" s="1"/>
  <c r="O15" i="33" a="1"/>
  <c r="O15" i="33" s="1"/>
  <c r="E16" i="33" a="1"/>
  <c r="E16" i="33" s="1"/>
  <c r="L14" i="33" a="1"/>
  <c r="L14" i="33" s="1"/>
  <c r="R16" i="33" a="1"/>
  <c r="R16" i="33" s="1"/>
  <c r="C9" i="33" a="1"/>
  <c r="C9" i="33" s="1"/>
  <c r="N9" i="33" a="1"/>
  <c r="N9" i="33" s="1"/>
  <c r="D10" i="33" a="1"/>
  <c r="D10" i="33" s="1"/>
  <c r="O10" i="33" a="1"/>
  <c r="O10" i="33" s="1"/>
  <c r="E11" i="33" a="1"/>
  <c r="E11" i="33" s="1"/>
  <c r="P11" i="33" a="1"/>
  <c r="P11" i="33" s="1"/>
  <c r="F12" i="33" a="1"/>
  <c r="F12" i="33" s="1"/>
  <c r="Q12" i="33" a="1"/>
  <c r="Q12" i="33" s="1"/>
  <c r="J13" i="33" a="1"/>
  <c r="J13" i="33" s="1"/>
  <c r="R13" i="33" a="1"/>
  <c r="R13" i="33" s="1"/>
  <c r="K14" i="33" a="1"/>
  <c r="K14" i="33" s="1"/>
  <c r="L15" i="33" a="1"/>
  <c r="L15" i="33" s="1"/>
  <c r="B16" i="33" a="1"/>
  <c r="B16" i="33" s="1"/>
  <c r="M16" i="33" a="1"/>
  <c r="M16" i="33" s="1"/>
  <c r="N12" i="33" a="1"/>
  <c r="N12" i="33" s="1"/>
  <c r="K13" i="33" a="1"/>
  <c r="K13" i="33" s="1"/>
  <c r="P14" i="33" a="1"/>
  <c r="P14" i="33" s="1"/>
  <c r="J16" i="33" a="1"/>
  <c r="J16" i="33" s="1"/>
  <c r="J9" i="33" a="1"/>
  <c r="J9" i="33" s="1"/>
  <c r="R9" i="33" a="1"/>
  <c r="R9" i="33" s="1"/>
  <c r="K10" i="33" a="1"/>
  <c r="K10" i="33" s="1"/>
  <c r="L11" i="33" a="1"/>
  <c r="L11" i="33" s="1"/>
  <c r="B12" i="33" a="1"/>
  <c r="B12" i="33" s="1"/>
  <c r="M12" i="33" a="1"/>
  <c r="M12" i="33" s="1"/>
  <c r="C13" i="33" a="1"/>
  <c r="C13" i="33" s="1"/>
  <c r="N13" i="33" a="1"/>
  <c r="N13" i="33" s="1"/>
  <c r="D14" i="33" a="1"/>
  <c r="D14" i="33" s="1"/>
  <c r="O14" i="33" a="1"/>
  <c r="O14" i="33" s="1"/>
  <c r="E15" i="33" a="1"/>
  <c r="E15" i="33" s="1"/>
  <c r="P15" i="33" a="1"/>
  <c r="P15" i="33" s="1"/>
  <c r="F16" i="33" a="1"/>
  <c r="F16" i="33" s="1"/>
  <c r="Q16" i="33" a="1"/>
  <c r="Q16" i="33" s="1"/>
  <c r="D13" i="33" a="1"/>
  <c r="D13" i="33" s="1"/>
  <c r="E14" i="33" a="1"/>
  <c r="E14" i="33" s="1"/>
  <c r="Q15" i="33" a="1"/>
  <c r="Q15" i="33" s="1"/>
  <c r="D9" i="33" a="1"/>
  <c r="D9" i="33" s="1"/>
  <c r="K9" i="33" a="1"/>
  <c r="K9" i="33" s="1"/>
  <c r="O9" i="33" a="1"/>
  <c r="O9" i="33" s="1"/>
  <c r="E10" i="33" a="1"/>
  <c r="E10" i="33" s="1"/>
  <c r="L10" i="33" a="1"/>
  <c r="L10" i="33" s="1"/>
  <c r="P10" i="33" a="1"/>
  <c r="P10" i="33" s="1"/>
  <c r="B11" i="33" a="1"/>
  <c r="B11" i="33" s="1"/>
  <c r="F11" i="33" a="1"/>
  <c r="F11" i="33" s="1"/>
  <c r="M11" i="33" a="1"/>
  <c r="M11" i="33" s="1"/>
  <c r="Q11" i="33" a="1"/>
  <c r="Q11" i="33" s="1"/>
  <c r="C12" i="33" a="1"/>
  <c r="C12" i="33" s="1"/>
  <c r="J12" i="33" a="1"/>
  <c r="J12" i="33" s="1"/>
  <c r="R12" i="33" a="1"/>
  <c r="R12" i="33" s="1"/>
  <c r="N16" i="33" a="1"/>
  <c r="N16" i="33" s="1"/>
  <c r="E9" i="33" a="1"/>
  <c r="E9" i="33" s="1"/>
  <c r="L9" i="33" a="1"/>
  <c r="L9" i="33" s="1"/>
  <c r="F10" i="33" a="1"/>
  <c r="F10" i="33" s="1"/>
  <c r="Q10" i="33" a="1"/>
  <c r="Q10" i="33" s="1"/>
  <c r="J11" i="33" a="1"/>
  <c r="J11" i="33" s="1"/>
  <c r="R11" i="33" a="1"/>
  <c r="R11" i="33" s="1"/>
  <c r="K12" i="33" a="1"/>
  <c r="K12" i="33" s="1"/>
  <c r="P13" i="33" a="1"/>
  <c r="P13" i="33" s="1"/>
  <c r="F14" i="33" a="1"/>
  <c r="F14" i="33" s="1"/>
  <c r="Q14" i="33" a="1"/>
  <c r="Q14" i="33" s="1"/>
  <c r="J15" i="33" a="1"/>
  <c r="J15" i="33" s="1"/>
  <c r="R15" i="33" a="1"/>
  <c r="R15" i="33" s="1"/>
  <c r="O16" i="33" a="1"/>
  <c r="O16" i="33" s="1"/>
  <c r="P16" i="33" a="1"/>
  <c r="P16" i="33" s="1"/>
  <c r="F15" i="33" a="1"/>
  <c r="F15" i="33" s="1"/>
  <c r="C111" i="18" a="1"/>
  <c r="C111" i="18" s="1"/>
  <c r="B111" i="18" a="1"/>
  <c r="B111" i="18" s="1"/>
  <c r="A111" i="18" a="1"/>
  <c r="A111" i="18" s="1"/>
  <c r="E111" i="18" a="1"/>
  <c r="E111" i="18" s="1"/>
  <c r="Z113" i="18"/>
  <c r="D113" i="18" s="1" a="1"/>
  <c r="D113" i="18" s="1"/>
  <c r="E9" i="35"/>
  <c r="E39" i="35"/>
  <c r="E22" i="37" s="1"/>
  <c r="K22" i="37" s="1"/>
  <c r="M22" i="37" s="1"/>
  <c r="K6" i="35"/>
  <c r="M6" i="35" s="1"/>
  <c r="E20" i="29"/>
  <c r="K20" i="29" s="1"/>
  <c r="E20" i="28"/>
  <c r="K20" i="28" s="1"/>
  <c r="M20" i="28" s="1"/>
  <c r="E20" i="22"/>
  <c r="K20" i="22" s="1"/>
  <c r="E20" i="32"/>
  <c r="K37" i="35"/>
  <c r="M37" i="35" s="1"/>
  <c r="E38" i="35"/>
  <c r="E21" i="37" s="1"/>
  <c r="K5" i="35"/>
  <c r="M5" i="35" s="1"/>
  <c r="E40" i="35"/>
  <c r="E23" i="37" s="1"/>
  <c r="K23" i="37" s="1"/>
  <c r="M23" i="37" s="1"/>
  <c r="K7" i="35"/>
  <c r="M7" i="35" s="1"/>
  <c r="M4" i="35"/>
  <c r="P8" i="33" a="1"/>
  <c r="P8" i="33" s="1"/>
  <c r="P7" i="33" a="1"/>
  <c r="P7" i="33" s="1"/>
  <c r="B8" i="33" a="1"/>
  <c r="B8" i="33" s="1"/>
  <c r="C8" i="33" a="1"/>
  <c r="C8" i="33" s="1"/>
  <c r="D8" i="33" a="1"/>
  <c r="D8" i="33" s="1"/>
  <c r="M8" i="33" a="1"/>
  <c r="M8" i="33" s="1"/>
  <c r="N8" i="33" a="1"/>
  <c r="N8" i="33" s="1"/>
  <c r="E8" i="33" a="1"/>
  <c r="E8" i="33" s="1"/>
  <c r="O8" i="33" a="1"/>
  <c r="O8" i="33" s="1"/>
  <c r="F8" i="33" a="1"/>
  <c r="F8" i="33" s="1"/>
  <c r="J8" i="33" a="1"/>
  <c r="J8" i="33" s="1"/>
  <c r="Q8" i="33" a="1"/>
  <c r="Q8" i="33" s="1"/>
  <c r="K8" i="33" a="1"/>
  <c r="K8" i="33" s="1"/>
  <c r="R8" i="33" a="1"/>
  <c r="R8" i="33" s="1"/>
  <c r="L8" i="33" a="1"/>
  <c r="L8" i="33" s="1"/>
  <c r="R7" i="33" a="1"/>
  <c r="R7" i="33" s="1"/>
  <c r="Q7" i="33" a="1"/>
  <c r="Q7" i="33" s="1"/>
  <c r="N7" i="33" a="1"/>
  <c r="N7" i="33" s="1"/>
  <c r="L7" i="33" a="1"/>
  <c r="L7" i="33" s="1"/>
  <c r="J7" i="33" a="1"/>
  <c r="J7" i="33" s="1"/>
  <c r="F7" i="33" a="1"/>
  <c r="F7" i="33" s="1"/>
  <c r="D7" i="33" a="1"/>
  <c r="D7" i="33" s="1"/>
  <c r="E7" i="33" a="1"/>
  <c r="E7" i="33" s="1"/>
  <c r="B7" i="33" a="1"/>
  <c r="B7" i="33" s="1"/>
  <c r="Z26" i="34"/>
  <c r="Z54" i="34"/>
  <c r="A54" i="34" s="1"/>
  <c r="Z38" i="34"/>
  <c r="Z44" i="34"/>
  <c r="Z22" i="34"/>
  <c r="Z46" i="34"/>
  <c r="Z15" i="34"/>
  <c r="Z7" i="34"/>
  <c r="Z16" i="34"/>
  <c r="Z29" i="34"/>
  <c r="Z21" i="34"/>
  <c r="Z50" i="34"/>
  <c r="Z34" i="34"/>
  <c r="Z48" i="34"/>
  <c r="Z32" i="34"/>
  <c r="Z10" i="34"/>
  <c r="Z42" i="34"/>
  <c r="Z65" i="34"/>
  <c r="A65" i="34" s="1"/>
  <c r="Z61" i="34"/>
  <c r="A61" i="34" s="1"/>
  <c r="Z47" i="34"/>
  <c r="Z31" i="34"/>
  <c r="Z52" i="34"/>
  <c r="Z36" i="34"/>
  <c r="Z28" i="34"/>
  <c r="Z20" i="34"/>
  <c r="Z45" i="34"/>
  <c r="Z14" i="34"/>
  <c r="Z58" i="34"/>
  <c r="A58" i="34" s="1"/>
  <c r="Z64" i="34"/>
  <c r="A64" i="34" s="1"/>
  <c r="Z60" i="34"/>
  <c r="A60" i="34" s="1"/>
  <c r="Z43" i="34"/>
  <c r="Z18" i="34"/>
  <c r="Z13" i="34"/>
  <c r="Z30" i="34"/>
  <c r="Z57" i="34"/>
  <c r="A57" i="34" s="1"/>
  <c r="Z41" i="34"/>
  <c r="Z23" i="34"/>
  <c r="Z12" i="34"/>
  <c r="Z59" i="34"/>
  <c r="A59" i="34" s="1"/>
  <c r="Z25" i="34"/>
  <c r="A25" i="34" s="1"/>
  <c r="A26" i="33" s="1" a="1"/>
  <c r="A26" i="33" s="1"/>
  <c r="Z63" i="34"/>
  <c r="A63" i="34" s="1"/>
  <c r="Z55" i="34"/>
  <c r="A55" i="34" s="1"/>
  <c r="Z39" i="34"/>
  <c r="Z11" i="34"/>
  <c r="Z8" i="34"/>
  <c r="Z24" i="34"/>
  <c r="Z53" i="34"/>
  <c r="Z37" i="34"/>
  <c r="Z62" i="34"/>
  <c r="A62" i="34" s="1"/>
  <c r="Z51" i="34"/>
  <c r="Z35" i="34"/>
  <c r="Z17" i="34"/>
  <c r="Z9" i="34"/>
  <c r="Z56" i="34"/>
  <c r="A56" i="34" s="1"/>
  <c r="Z40" i="34"/>
  <c r="Z49" i="34"/>
  <c r="Z33" i="34"/>
  <c r="Z27" i="34"/>
  <c r="Z19" i="34"/>
  <c r="U27" i="34"/>
  <c r="T27" i="34"/>
  <c r="U19" i="34"/>
  <c r="T19" i="34"/>
  <c r="T30" i="34"/>
  <c r="U30" i="34"/>
  <c r="T22" i="34"/>
  <c r="U22" i="34"/>
  <c r="U59" i="34"/>
  <c r="T59" i="34"/>
  <c r="T38" i="34"/>
  <c r="U38" i="34"/>
  <c r="U41" i="34"/>
  <c r="T41" i="34"/>
  <c r="U29" i="34"/>
  <c r="T29" i="34"/>
  <c r="U35" i="34"/>
  <c r="T35" i="34"/>
  <c r="U42" i="34"/>
  <c r="T42" i="34"/>
  <c r="U45" i="34"/>
  <c r="T45" i="34"/>
  <c r="U48" i="34"/>
  <c r="T48" i="34"/>
  <c r="U52" i="34"/>
  <c r="T52" i="34"/>
  <c r="U53" i="34"/>
  <c r="T53" i="34"/>
  <c r="T9" i="34"/>
  <c r="U9" i="34"/>
  <c r="T54" i="34"/>
  <c r="U54" i="34"/>
  <c r="U36" i="34"/>
  <c r="T36" i="34"/>
  <c r="U60" i="34"/>
  <c r="T60" i="34"/>
  <c r="U65" i="34"/>
  <c r="T65" i="34"/>
  <c r="U61" i="34"/>
  <c r="T61" i="34"/>
  <c r="U24" i="34"/>
  <c r="T24" i="34"/>
  <c r="U39" i="34"/>
  <c r="T39" i="34"/>
  <c r="U16" i="34"/>
  <c r="T16" i="34"/>
  <c r="T58" i="34"/>
  <c r="U58" i="34"/>
  <c r="U15" i="34"/>
  <c r="T15" i="34"/>
  <c r="U55" i="34"/>
  <c r="T55" i="34"/>
  <c r="U23" i="34"/>
  <c r="T23" i="34"/>
  <c r="T26" i="34"/>
  <c r="U26" i="34"/>
  <c r="T46" i="34"/>
  <c r="U46" i="34"/>
  <c r="U49" i="34"/>
  <c r="T49" i="34"/>
  <c r="U33" i="34"/>
  <c r="T33" i="34"/>
  <c r="U62" i="34"/>
  <c r="T62" i="34"/>
  <c r="U12" i="34"/>
  <c r="T12" i="34"/>
  <c r="U8" i="34"/>
  <c r="T8" i="34"/>
  <c r="U40" i="34"/>
  <c r="T40" i="34"/>
  <c r="U25" i="34"/>
  <c r="T25" i="34"/>
  <c r="U64" i="34"/>
  <c r="T64" i="34"/>
  <c r="U43" i="34"/>
  <c r="T43" i="34"/>
  <c r="T10" i="34"/>
  <c r="U10" i="34"/>
  <c r="U32" i="34"/>
  <c r="T32" i="34"/>
  <c r="T21" i="34"/>
  <c r="U21" i="34"/>
  <c r="T17" i="34"/>
  <c r="U17" i="34"/>
  <c r="T50" i="34"/>
  <c r="U50" i="34"/>
  <c r="T34" i="34"/>
  <c r="U34" i="34"/>
  <c r="U56" i="34"/>
  <c r="T56" i="34"/>
  <c r="U57" i="34"/>
  <c r="T57" i="34"/>
  <c r="U37" i="34"/>
  <c r="T37" i="34"/>
  <c r="U14" i="34"/>
  <c r="T14" i="34"/>
  <c r="T13" i="34"/>
  <c r="U13" i="34"/>
  <c r="U11" i="34"/>
  <c r="T11" i="34"/>
  <c r="U7" i="34"/>
  <c r="T7" i="34"/>
  <c r="U51" i="34"/>
  <c r="T51" i="34"/>
  <c r="U44" i="34"/>
  <c r="T44" i="34"/>
  <c r="U63" i="34"/>
  <c r="T63" i="34"/>
  <c r="U28" i="34"/>
  <c r="T28" i="34"/>
  <c r="U20" i="34"/>
  <c r="T20" i="34"/>
  <c r="U47" i="34"/>
  <c r="T47" i="34"/>
  <c r="U31" i="34"/>
  <c r="T31" i="34"/>
  <c r="U18" i="34"/>
  <c r="T18" i="34"/>
  <c r="Z7" i="5"/>
  <c r="Z36" i="5"/>
  <c r="A36" i="5" s="1"/>
  <c r="Z37" i="5"/>
  <c r="A37" i="5" s="1"/>
  <c r="Z38" i="5"/>
  <c r="A38" i="5" s="1"/>
  <c r="Z39" i="5"/>
  <c r="A39" i="5" s="1"/>
  <c r="Z41" i="5"/>
  <c r="A41" i="5" s="1"/>
  <c r="Z40" i="5"/>
  <c r="A40" i="5" s="1"/>
  <c r="Z44" i="5"/>
  <c r="T65" i="5"/>
  <c r="W65" i="5"/>
  <c r="U49" i="5"/>
  <c r="W49" i="5"/>
  <c r="T50" i="5"/>
  <c r="W50" i="5"/>
  <c r="U64" i="5"/>
  <c r="W64" i="5"/>
  <c r="U59" i="5"/>
  <c r="W59" i="5"/>
  <c r="T53" i="5"/>
  <c r="W53" i="5"/>
  <c r="T56" i="5"/>
  <c r="W56" i="5"/>
  <c r="U58" i="5"/>
  <c r="W58" i="5"/>
  <c r="T63" i="5"/>
  <c r="W63" i="5"/>
  <c r="T51" i="5"/>
  <c r="W51" i="5"/>
  <c r="T52" i="5"/>
  <c r="W52" i="5"/>
  <c r="U45" i="5"/>
  <c r="W45" i="5"/>
  <c r="T46" i="5"/>
  <c r="W46" i="5"/>
  <c r="T60" i="5"/>
  <c r="W60" i="5"/>
  <c r="T55" i="5"/>
  <c r="W55" i="5"/>
  <c r="T57" i="5"/>
  <c r="W57" i="5"/>
  <c r="T54" i="5"/>
  <c r="W54" i="5"/>
  <c r="T47" i="5"/>
  <c r="W47" i="5"/>
  <c r="U48" i="5"/>
  <c r="W48" i="5"/>
  <c r="T62" i="5"/>
  <c r="W62" i="5"/>
  <c r="U61" i="5"/>
  <c r="W61" i="5"/>
  <c r="U32" i="5"/>
  <c r="U42" i="5"/>
  <c r="T43" i="5"/>
  <c r="U40" i="5"/>
  <c r="T44" i="5"/>
  <c r="U30" i="5"/>
  <c r="T28" i="5"/>
  <c r="U36" i="5"/>
  <c r="T27" i="5"/>
  <c r="U37" i="5"/>
  <c r="U26" i="5"/>
  <c r="U31" i="5"/>
  <c r="U29" i="5"/>
  <c r="U34" i="5"/>
  <c r="U38" i="5"/>
  <c r="U39" i="5"/>
  <c r="U41" i="5"/>
  <c r="T25" i="5"/>
  <c r="U33" i="5"/>
  <c r="U13" i="5"/>
  <c r="U18" i="5"/>
  <c r="U22" i="5"/>
  <c r="T12" i="5"/>
  <c r="T15" i="5"/>
  <c r="T17" i="5"/>
  <c r="T16" i="5"/>
  <c r="T20" i="5"/>
  <c r="T24" i="5"/>
  <c r="T14" i="5"/>
  <c r="U19" i="5"/>
  <c r="M20" i="22"/>
  <c r="T58" i="5"/>
  <c r="T45" i="5"/>
  <c r="U65" i="5"/>
  <c r="U53" i="5"/>
  <c r="T59" i="5"/>
  <c r="T39" i="5"/>
  <c r="T61" i="5"/>
  <c r="U56" i="5"/>
  <c r="U57" i="5"/>
  <c r="U51" i="5"/>
  <c r="T41" i="5"/>
  <c r="U62" i="5"/>
  <c r="U44" i="5"/>
  <c r="U55" i="5"/>
  <c r="U60" i="5"/>
  <c r="U43" i="5"/>
  <c r="U63" i="5"/>
  <c r="U54" i="5"/>
  <c r="T64" i="5"/>
  <c r="U52" i="5"/>
  <c r="U50" i="5"/>
  <c r="T40" i="5"/>
  <c r="T49" i="5"/>
  <c r="T38" i="5"/>
  <c r="T37" i="5"/>
  <c r="T48" i="5"/>
  <c r="U47" i="5"/>
  <c r="T42" i="5"/>
  <c r="U46" i="5"/>
  <c r="T36" i="5"/>
  <c r="T31" i="5"/>
  <c r="T30" i="5"/>
  <c r="T34" i="5"/>
  <c r="T32" i="5"/>
  <c r="T33" i="5"/>
  <c r="U28" i="5"/>
  <c r="U20" i="5"/>
  <c r="T26" i="5"/>
  <c r="T18" i="5"/>
  <c r="U16" i="5"/>
  <c r="U25" i="5"/>
  <c r="U17" i="5"/>
  <c r="T19" i="5"/>
  <c r="U11" i="5"/>
  <c r="T22" i="5"/>
  <c r="U15" i="5"/>
  <c r="U10" i="5"/>
  <c r="T10" i="5"/>
  <c r="U27" i="5"/>
  <c r="T29" i="5"/>
  <c r="U12" i="5"/>
  <c r="U9" i="5"/>
  <c r="T21" i="5"/>
  <c r="U23" i="5"/>
  <c r="T23" i="5"/>
  <c r="T9" i="5"/>
  <c r="U21" i="5"/>
  <c r="T13" i="5"/>
  <c r="U14" i="5"/>
  <c r="T11" i="5"/>
  <c r="U24" i="5"/>
  <c r="BO40" i="1"/>
  <c r="BO38" i="1"/>
  <c r="E25" i="37" l="1"/>
  <c r="K21" i="37"/>
  <c r="A113" i="18" a="1"/>
  <c r="A113" i="18" s="1"/>
  <c r="Z115" i="18"/>
  <c r="D115" i="18" s="1" a="1"/>
  <c r="D115" i="18" s="1"/>
  <c r="E113" i="18" a="1"/>
  <c r="E113" i="18" s="1"/>
  <c r="C113" i="18" a="1"/>
  <c r="C113" i="18" s="1"/>
  <c r="B113" i="18" a="1"/>
  <c r="B113" i="18" s="1"/>
  <c r="K9" i="35"/>
  <c r="E21" i="29"/>
  <c r="E21" i="28"/>
  <c r="E21" i="22"/>
  <c r="E21" i="32"/>
  <c r="K21" i="32" s="1"/>
  <c r="M21" i="32" s="1"/>
  <c r="K38" i="35"/>
  <c r="E23" i="29"/>
  <c r="K23" i="29" s="1"/>
  <c r="M23" i="29" s="1"/>
  <c r="E23" i="28"/>
  <c r="K23" i="28" s="1"/>
  <c r="M23" i="28" s="1"/>
  <c r="E23" i="22"/>
  <c r="K23" i="22" s="1"/>
  <c r="M23" i="22" s="1"/>
  <c r="E23" i="32"/>
  <c r="K23" i="32" s="1"/>
  <c r="M23" i="32" s="1"/>
  <c r="K40" i="35"/>
  <c r="M40" i="35" s="1"/>
  <c r="K20" i="32"/>
  <c r="M9" i="35"/>
  <c r="E22" i="29"/>
  <c r="K22" i="29" s="1"/>
  <c r="M22" i="29" s="1"/>
  <c r="E22" i="28"/>
  <c r="K22" i="28" s="1"/>
  <c r="M22" i="28" s="1"/>
  <c r="E22" i="22"/>
  <c r="K22" i="22" s="1"/>
  <c r="M22" i="22" s="1"/>
  <c r="E22" i="32"/>
  <c r="K22" i="32" s="1"/>
  <c r="M22" i="32" s="1"/>
  <c r="K39" i="35"/>
  <c r="M39" i="35" s="1"/>
  <c r="A42" i="5"/>
  <c r="A43" i="5" s="1"/>
  <c r="A44" i="5" s="1"/>
  <c r="A26" i="34"/>
  <c r="A27" i="33" s="1" a="1"/>
  <c r="A27" i="33" s="1"/>
  <c r="Z62" i="5"/>
  <c r="A62" i="5" s="1"/>
  <c r="Z64" i="5"/>
  <c r="A64" i="5" s="1"/>
  <c r="Z48" i="5"/>
  <c r="Z55" i="5"/>
  <c r="A55" i="5" s="1"/>
  <c r="Z52" i="5"/>
  <c r="A52" i="5" s="1"/>
  <c r="Z56" i="5"/>
  <c r="A56" i="5" s="1"/>
  <c r="Z50" i="5"/>
  <c r="A50" i="5" s="1"/>
  <c r="Z45" i="5"/>
  <c r="Z47" i="5"/>
  <c r="A47" i="5" s="1"/>
  <c r="Z60" i="5"/>
  <c r="A60" i="5" s="1"/>
  <c r="Z51" i="5"/>
  <c r="A51" i="5" s="1"/>
  <c r="Z53" i="5"/>
  <c r="A53" i="5" s="1"/>
  <c r="Z49" i="5"/>
  <c r="A49" i="5" s="1"/>
  <c r="Z57" i="5"/>
  <c r="A57" i="5" s="1"/>
  <c r="Z58" i="5"/>
  <c r="A58" i="5" s="1"/>
  <c r="Z61" i="5"/>
  <c r="A61" i="5" s="1"/>
  <c r="Z54" i="5"/>
  <c r="A54" i="5" s="1"/>
  <c r="Z46" i="5"/>
  <c r="Z63" i="5"/>
  <c r="A63" i="5" s="1"/>
  <c r="Z59" i="5"/>
  <c r="A59" i="5" s="1"/>
  <c r="Z65" i="5"/>
  <c r="A65" i="5" s="1"/>
  <c r="M20" i="29"/>
  <c r="E5" i="5"/>
  <c r="D5" i="5"/>
  <c r="BO14" i="1"/>
  <c r="BO13" i="1"/>
  <c r="BO12" i="1"/>
  <c r="BO11" i="1"/>
  <c r="M21" i="37" l="1"/>
  <c r="M25" i="37" s="1"/>
  <c r="K25" i="37"/>
  <c r="B115" i="18" a="1"/>
  <c r="B115" i="18" s="1"/>
  <c r="A115" i="18" a="1"/>
  <c r="A115" i="18" s="1"/>
  <c r="Z117" i="18"/>
  <c r="D117" i="18" s="1" a="1"/>
  <c r="D117" i="18" s="1"/>
  <c r="E115" i="18" a="1"/>
  <c r="E115" i="18" s="1"/>
  <c r="C115" i="18" a="1"/>
  <c r="C115" i="18" s="1"/>
  <c r="K21" i="22"/>
  <c r="E25" i="22"/>
  <c r="K21" i="28"/>
  <c r="E25" i="28"/>
  <c r="E25" i="32"/>
  <c r="K42" i="35"/>
  <c r="M38" i="35"/>
  <c r="M42" i="35" s="1"/>
  <c r="K21" i="29"/>
  <c r="E25" i="29"/>
  <c r="M20" i="32"/>
  <c r="M25" i="32" s="1"/>
  <c r="K25" i="32"/>
  <c r="A45" i="5"/>
  <c r="A46" i="5" s="1"/>
  <c r="A48" i="5"/>
  <c r="A27" i="34"/>
  <c r="A28" i="33" s="1" a="1"/>
  <c r="A28" i="33" s="1"/>
  <c r="K6" i="12"/>
  <c r="C3" i="1"/>
  <c r="E117" i="18" l="1" a="1"/>
  <c r="E117" i="18" s="1"/>
  <c r="C117" i="18" a="1"/>
  <c r="C117" i="18" s="1"/>
  <c r="B117" i="18" a="1"/>
  <c r="B117" i="18" s="1"/>
  <c r="A117" i="18" a="1"/>
  <c r="A117" i="18" s="1"/>
  <c r="Z119" i="18"/>
  <c r="D119" i="18" s="1" a="1"/>
  <c r="D119" i="18" s="1"/>
  <c r="M21" i="28"/>
  <c r="M25" i="28" s="1"/>
  <c r="K25" i="28"/>
  <c r="M21" i="29"/>
  <c r="M25" i="29" s="1"/>
  <c r="K25" i="29"/>
  <c r="M21" i="22"/>
  <c r="M25" i="22" s="1"/>
  <c r="K25" i="22"/>
  <c r="A28" i="34"/>
  <c r="A29" i="33" s="1" a="1"/>
  <c r="A29" i="33" s="1"/>
  <c r="Q52" i="9"/>
  <c r="Q49" i="9"/>
  <c r="Q46" i="9"/>
  <c r="Q43" i="9"/>
  <c r="Q40" i="9"/>
  <c r="Q37" i="9"/>
  <c r="Q34" i="9"/>
  <c r="Q31" i="9"/>
  <c r="Q28" i="9"/>
  <c r="Q25" i="9"/>
  <c r="Q22" i="9"/>
  <c r="Q19" i="9"/>
  <c r="Q16" i="9"/>
  <c r="Q13" i="9"/>
  <c r="E119" i="18" l="1" a="1"/>
  <c r="E119" i="18" s="1"/>
  <c r="C119" i="18" a="1"/>
  <c r="C119" i="18" s="1"/>
  <c r="B119" i="18" a="1"/>
  <c r="B119" i="18" s="1"/>
  <c r="A119" i="18" a="1"/>
  <c r="A119" i="18" s="1"/>
  <c r="Z121" i="18"/>
  <c r="D121" i="18" s="1" a="1"/>
  <c r="D121" i="18" s="1"/>
  <c r="A29" i="34"/>
  <c r="A30" i="33" s="1" a="1"/>
  <c r="A30" i="33" s="1"/>
  <c r="A32" i="9"/>
  <c r="B32" i="9"/>
  <c r="J30" i="9"/>
  <c r="K30" i="9"/>
  <c r="K33" i="9"/>
  <c r="J33" i="9"/>
  <c r="A35" i="9"/>
  <c r="B35" i="9"/>
  <c r="B38" i="9"/>
  <c r="J36" i="9"/>
  <c r="A38" i="9"/>
  <c r="K36" i="9"/>
  <c r="K39" i="9"/>
  <c r="J39" i="9"/>
  <c r="B41" i="9"/>
  <c r="A41" i="9"/>
  <c r="A44" i="9"/>
  <c r="J42" i="9"/>
  <c r="B44" i="9"/>
  <c r="K42" i="9"/>
  <c r="B14" i="9"/>
  <c r="K12" i="9"/>
  <c r="J12" i="9"/>
  <c r="A14" i="9"/>
  <c r="J15" i="9"/>
  <c r="K15" i="9"/>
  <c r="B17" i="9"/>
  <c r="A17" i="9"/>
  <c r="A23" i="9"/>
  <c r="K21" i="9"/>
  <c r="J21" i="9"/>
  <c r="B23" i="9"/>
  <c r="K45" i="9"/>
  <c r="A47" i="9"/>
  <c r="J45" i="9"/>
  <c r="B47" i="9"/>
  <c r="J18" i="9"/>
  <c r="B20" i="9"/>
  <c r="A20" i="9"/>
  <c r="K18" i="9"/>
  <c r="J24" i="9"/>
  <c r="A26" i="9"/>
  <c r="K24" i="9"/>
  <c r="B26" i="9"/>
  <c r="B50" i="9"/>
  <c r="K48" i="9"/>
  <c r="J48" i="9"/>
  <c r="A50" i="9"/>
  <c r="J27" i="9"/>
  <c r="B29" i="9"/>
  <c r="K27" i="9"/>
  <c r="A29" i="9"/>
  <c r="J51" i="9"/>
  <c r="B53" i="9"/>
  <c r="A53" i="9"/>
  <c r="K51" i="9"/>
  <c r="K6" i="9"/>
  <c r="J6" i="9"/>
  <c r="A11" i="9"/>
  <c r="J9" i="9"/>
  <c r="B11" i="9"/>
  <c r="K9" i="9"/>
  <c r="L13" i="9"/>
  <c r="D13" i="9"/>
  <c r="B12" i="9"/>
  <c r="K13" i="9"/>
  <c r="A13" i="9"/>
  <c r="A12" i="9"/>
  <c r="J13" i="9"/>
  <c r="M12" i="9"/>
  <c r="I13" i="9"/>
  <c r="H13" i="9"/>
  <c r="G13" i="9"/>
  <c r="E12" i="9"/>
  <c r="F13" i="9"/>
  <c r="E13" i="9"/>
  <c r="E40" i="9"/>
  <c r="L40" i="9"/>
  <c r="D40" i="9"/>
  <c r="B39" i="9"/>
  <c r="K40" i="9"/>
  <c r="A40" i="9"/>
  <c r="A39" i="9"/>
  <c r="J40" i="9"/>
  <c r="M39" i="9"/>
  <c r="I40" i="9"/>
  <c r="H40" i="9"/>
  <c r="G40" i="9"/>
  <c r="E39" i="9"/>
  <c r="F40" i="9"/>
  <c r="F43" i="9"/>
  <c r="E43" i="9"/>
  <c r="L43" i="9"/>
  <c r="D43" i="9"/>
  <c r="B42" i="9"/>
  <c r="K43" i="9"/>
  <c r="A43" i="9"/>
  <c r="A42" i="9"/>
  <c r="J43" i="9"/>
  <c r="M42" i="9"/>
  <c r="I43" i="9"/>
  <c r="H43" i="9"/>
  <c r="G43" i="9"/>
  <c r="E42" i="9"/>
  <c r="J31" i="9"/>
  <c r="M30" i="9"/>
  <c r="I31" i="9"/>
  <c r="H31" i="9"/>
  <c r="G31" i="9"/>
  <c r="E30" i="9"/>
  <c r="F31" i="9"/>
  <c r="E31" i="9"/>
  <c r="L31" i="9"/>
  <c r="D31" i="9"/>
  <c r="B30" i="9"/>
  <c r="K31" i="9"/>
  <c r="A31" i="9"/>
  <c r="A30" i="9"/>
  <c r="K34" i="9"/>
  <c r="A34" i="9"/>
  <c r="A33" i="9"/>
  <c r="J34" i="9"/>
  <c r="M33" i="9"/>
  <c r="I34" i="9"/>
  <c r="H34" i="9"/>
  <c r="G34" i="9"/>
  <c r="E33" i="9"/>
  <c r="F34" i="9"/>
  <c r="E34" i="9"/>
  <c r="L34" i="9"/>
  <c r="D34" i="9"/>
  <c r="B33" i="9"/>
  <c r="L37" i="9"/>
  <c r="D37" i="9"/>
  <c r="B36" i="9"/>
  <c r="K37" i="9"/>
  <c r="A37" i="9"/>
  <c r="A36" i="9"/>
  <c r="J37" i="9"/>
  <c r="M36" i="9"/>
  <c r="I37" i="9"/>
  <c r="H37" i="9"/>
  <c r="G37" i="9"/>
  <c r="E36" i="9"/>
  <c r="F37" i="9"/>
  <c r="E37" i="9"/>
  <c r="G22" i="9"/>
  <c r="E21" i="9"/>
  <c r="F22" i="9"/>
  <c r="E22" i="9"/>
  <c r="L22" i="9"/>
  <c r="D22" i="9"/>
  <c r="B21" i="9"/>
  <c r="K22" i="9"/>
  <c r="A22" i="9"/>
  <c r="A21" i="9"/>
  <c r="J22" i="9"/>
  <c r="M21" i="9"/>
  <c r="I22" i="9"/>
  <c r="H22" i="9"/>
  <c r="G46" i="9"/>
  <c r="E45" i="9"/>
  <c r="F46" i="9"/>
  <c r="E46" i="9"/>
  <c r="L46" i="9"/>
  <c r="D46" i="9"/>
  <c r="B45" i="9"/>
  <c r="K46" i="9"/>
  <c r="A46" i="9"/>
  <c r="A45" i="9"/>
  <c r="J46" i="9"/>
  <c r="M45" i="9"/>
  <c r="I46" i="9"/>
  <c r="H46" i="9"/>
  <c r="K10" i="9"/>
  <c r="A10" i="9"/>
  <c r="A9" i="9"/>
  <c r="J10" i="9"/>
  <c r="M9" i="9"/>
  <c r="I10" i="9"/>
  <c r="H10" i="9"/>
  <c r="G10" i="9"/>
  <c r="E9" i="9"/>
  <c r="F10" i="9"/>
  <c r="E10" i="9"/>
  <c r="L10" i="9"/>
  <c r="D10" i="9"/>
  <c r="B9" i="9"/>
  <c r="E16" i="9"/>
  <c r="L16" i="9"/>
  <c r="D16" i="9"/>
  <c r="B15" i="9"/>
  <c r="K16" i="9"/>
  <c r="A16" i="9"/>
  <c r="A15" i="9"/>
  <c r="J16" i="9"/>
  <c r="M15" i="9"/>
  <c r="I16" i="9"/>
  <c r="H16" i="9"/>
  <c r="G16" i="9"/>
  <c r="E15" i="9"/>
  <c r="F16" i="9"/>
  <c r="H25" i="9"/>
  <c r="G25" i="9"/>
  <c r="E24" i="9"/>
  <c r="F25" i="9"/>
  <c r="E25" i="9"/>
  <c r="L25" i="9"/>
  <c r="D25" i="9"/>
  <c r="B24" i="9"/>
  <c r="K25" i="9"/>
  <c r="A25" i="9"/>
  <c r="A24" i="9"/>
  <c r="J25" i="9"/>
  <c r="M24" i="9"/>
  <c r="I25" i="9"/>
  <c r="H49" i="9"/>
  <c r="G49" i="9"/>
  <c r="E48" i="9"/>
  <c r="F49" i="9"/>
  <c r="E49" i="9"/>
  <c r="L49" i="9"/>
  <c r="D49" i="9"/>
  <c r="B48" i="9"/>
  <c r="K49" i="9"/>
  <c r="A49" i="9"/>
  <c r="A48" i="9"/>
  <c r="J49" i="9"/>
  <c r="M48" i="9"/>
  <c r="I49" i="9"/>
  <c r="F19" i="9"/>
  <c r="E19" i="9"/>
  <c r="L19" i="9"/>
  <c r="D19" i="9"/>
  <c r="B18" i="9"/>
  <c r="K19" i="9"/>
  <c r="A19" i="9"/>
  <c r="A18" i="9"/>
  <c r="J19" i="9"/>
  <c r="M18" i="9"/>
  <c r="I19" i="9"/>
  <c r="H19" i="9"/>
  <c r="G19" i="9"/>
  <c r="E18" i="9"/>
  <c r="I28" i="9"/>
  <c r="H28" i="9"/>
  <c r="G28" i="9"/>
  <c r="E27" i="9"/>
  <c r="F28" i="9"/>
  <c r="E28" i="9"/>
  <c r="L28" i="9"/>
  <c r="D28" i="9"/>
  <c r="B27" i="9"/>
  <c r="K28" i="9"/>
  <c r="A28" i="9"/>
  <c r="A27" i="9"/>
  <c r="J28" i="9"/>
  <c r="M27" i="9"/>
  <c r="I52" i="9"/>
  <c r="H52" i="9"/>
  <c r="G52" i="9"/>
  <c r="E51" i="9"/>
  <c r="F52" i="9"/>
  <c r="E52" i="9"/>
  <c r="L52" i="9"/>
  <c r="D52" i="9"/>
  <c r="B51" i="9"/>
  <c r="K52" i="9"/>
  <c r="A52" i="9"/>
  <c r="A51" i="9"/>
  <c r="J52" i="9"/>
  <c r="M51" i="9"/>
  <c r="F7" i="9"/>
  <c r="I7" i="9"/>
  <c r="L7" i="9"/>
  <c r="A7" i="9"/>
  <c r="K7" i="9"/>
  <c r="G7" i="9"/>
  <c r="A8" i="9"/>
  <c r="A6" i="9"/>
  <c r="J7" i="9"/>
  <c r="M6" i="9"/>
  <c r="B6" i="9"/>
  <c r="E7" i="9"/>
  <c r="H7" i="9"/>
  <c r="D7" i="9"/>
  <c r="B8" i="9"/>
  <c r="E6" i="9"/>
  <c r="C121" i="18" l="1" a="1"/>
  <c r="C121" i="18" s="1"/>
  <c r="B121" i="18" a="1"/>
  <c r="B121" i="18" s="1"/>
  <c r="A121" i="18" a="1"/>
  <c r="A121" i="18" s="1"/>
  <c r="Z123" i="18"/>
  <c r="D123" i="18" s="1" a="1"/>
  <c r="D123" i="18" s="1"/>
  <c r="E121" i="18" a="1"/>
  <c r="E121" i="18" s="1"/>
  <c r="A30" i="34"/>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BO28" i="1"/>
  <c r="C6" i="5"/>
  <c r="E123" i="18" l="1" a="1"/>
  <c r="E123" i="18" s="1"/>
  <c r="C123" i="18" a="1"/>
  <c r="C123" i="18" s="1"/>
  <c r="B123" i="18" a="1"/>
  <c r="B123" i="18" s="1"/>
  <c r="A123" i="18" a="1"/>
  <c r="A123" i="18" s="1"/>
  <c r="Z125" i="18"/>
  <c r="D125" i="18" s="1" a="1"/>
  <c r="D125" i="18" s="1"/>
  <c r="C6" i="34" a="1"/>
  <c r="C6" i="34" s="1"/>
  <c r="C7" i="33" s="1" a="1"/>
  <c r="C7" i="33" s="1"/>
  <c r="F51" i="30"/>
  <c r="F36" i="30"/>
  <c r="F33" i="30"/>
  <c r="F33" i="27"/>
  <c r="F21" i="30"/>
  <c r="F60" i="30"/>
  <c r="F18" i="27"/>
  <c r="F18" i="30"/>
  <c r="F39" i="30"/>
  <c r="F45" i="30"/>
  <c r="F30" i="27"/>
  <c r="F30" i="30"/>
  <c r="F15" i="30"/>
  <c r="F15" i="27"/>
  <c r="F27" i="27"/>
  <c r="F27" i="30"/>
  <c r="F24" i="27"/>
  <c r="F24" i="30"/>
  <c r="F12" i="30"/>
  <c r="F12" i="27"/>
  <c r="F9" i="27"/>
  <c r="F9" i="30"/>
  <c r="F21" i="27"/>
  <c r="F6" i="30"/>
  <c r="F6" i="27"/>
  <c r="F54" i="27"/>
  <c r="F63" i="27"/>
  <c r="F57" i="27"/>
  <c r="F60" i="27"/>
  <c r="F42" i="27"/>
  <c r="F48" i="27"/>
  <c r="F39" i="27"/>
  <c r="F36" i="27"/>
  <c r="F51" i="27"/>
  <c r="F45" i="27"/>
  <c r="K6" i="5"/>
  <c r="M6" i="5"/>
  <c r="U8" i="5"/>
  <c r="T8" i="5"/>
  <c r="T7" i="5"/>
  <c r="U7" i="5"/>
  <c r="BO32" i="1"/>
  <c r="BO31" i="1"/>
  <c r="I6" i="5"/>
  <c r="BO36" i="1"/>
  <c r="A125" i="18" l="1" a="1"/>
  <c r="A125" i="18" s="1"/>
  <c r="C125" i="18" a="1"/>
  <c r="C125" i="18" s="1"/>
  <c r="E125" i="18" a="1"/>
  <c r="E125" i="18" s="1"/>
  <c r="B125" i="18" a="1"/>
  <c r="B125" i="18" s="1"/>
  <c r="Z127" i="18"/>
  <c r="D127" i="18" s="1" a="1"/>
  <c r="D127" i="18" s="1"/>
  <c r="M6" i="34" a="1"/>
  <c r="M6" i="34" s="1"/>
  <c r="K6" i="34" a="1"/>
  <c r="K6" i="34" s="1"/>
  <c r="I6" i="34" a="1"/>
  <c r="I6" i="34" s="1"/>
  <c r="X6" i="5"/>
  <c r="Y6" i="5"/>
  <c r="W6" i="5"/>
  <c r="T6" i="5"/>
  <c r="U6" i="5"/>
  <c r="BO35" i="1"/>
  <c r="C127" i="18" l="1" a="1"/>
  <c r="C127" i="18" s="1"/>
  <c r="B127" i="18" a="1"/>
  <c r="B127" i="18" s="1"/>
  <c r="A127" i="18" a="1"/>
  <c r="A127" i="18" s="1"/>
  <c r="E127" i="18" a="1"/>
  <c r="E127" i="18" s="1"/>
  <c r="Z129" i="18"/>
  <c r="D129" i="18" s="1" a="1"/>
  <c r="D129" i="18" s="1"/>
  <c r="Y6" i="34"/>
  <c r="O7" i="33" a="1"/>
  <c r="O7" i="33" s="1"/>
  <c r="X6" i="34"/>
  <c r="M7" i="33" a="1"/>
  <c r="M7" i="33" s="1"/>
  <c r="W6" i="34"/>
  <c r="K7" i="33" a="1"/>
  <c r="K7" i="33" s="1"/>
  <c r="T6" i="34"/>
  <c r="U6" i="34"/>
  <c r="Z6" i="5"/>
  <c r="A6" i="5" s="1"/>
  <c r="A7" i="5" s="1"/>
  <c r="A8" i="5" s="1"/>
  <c r="A9" i="5" s="1"/>
  <c r="A10" i="5" s="1"/>
  <c r="A11" i="5" s="1"/>
  <c r="A12" i="5" s="1"/>
  <c r="A13" i="5" s="1"/>
  <c r="M6" i="12"/>
  <c r="Z131" i="18" l="1"/>
  <c r="D131" i="18" s="1" a="1"/>
  <c r="D131" i="18" s="1"/>
  <c r="A129" i="18" a="1"/>
  <c r="A129" i="18" s="1"/>
  <c r="E129" i="18" a="1"/>
  <c r="E129" i="18" s="1"/>
  <c r="C129" i="18" a="1"/>
  <c r="C129" i="18" s="1"/>
  <c r="B129" i="18" a="1"/>
  <c r="B129" i="18" s="1"/>
  <c r="Z6" i="34"/>
  <c r="A6" i="34" s="1"/>
  <c r="A7" i="34" s="1"/>
  <c r="A8" i="34" s="1"/>
  <c r="M7" i="12"/>
  <c r="L7" i="12"/>
  <c r="L6" i="12"/>
  <c r="K7" i="12"/>
  <c r="J7" i="12"/>
  <c r="J6" i="12"/>
  <c r="A9" i="34" l="1"/>
  <c r="A9" i="33" a="1"/>
  <c r="A9" i="33" s="1"/>
  <c r="B131" i="18" a="1"/>
  <c r="B131" i="18" s="1"/>
  <c r="A131" i="18" a="1"/>
  <c r="A131" i="18" s="1"/>
  <c r="Z133" i="18"/>
  <c r="D133" i="18" s="1" a="1"/>
  <c r="D133" i="18" s="1"/>
  <c r="E131" i="18" a="1"/>
  <c r="E131" i="18" s="1"/>
  <c r="C131" i="18" a="1"/>
  <c r="C131" i="18" s="1"/>
  <c r="A7" i="33" a="1"/>
  <c r="A7" i="33" s="1"/>
  <c r="A14" i="5"/>
  <c r="A15" i="5" s="1"/>
  <c r="A16" i="5" s="1"/>
  <c r="A17" i="5" s="1"/>
  <c r="A18" i="5" s="1"/>
  <c r="A19" i="5" s="1"/>
  <c r="A20" i="5" s="1"/>
  <c r="A21" i="5" s="1"/>
  <c r="A22" i="5" s="1"/>
  <c r="A23" i="5" s="1"/>
  <c r="A24" i="5" s="1"/>
  <c r="A25" i="5" s="1"/>
  <c r="A26" i="5" s="1"/>
  <c r="A27" i="5" s="1"/>
  <c r="A28" i="5" s="1"/>
  <c r="A29" i="5" s="1"/>
  <c r="A30" i="5" s="1"/>
  <c r="A31" i="5" s="1"/>
  <c r="A32" i="5" s="1"/>
  <c r="A33" i="5" s="1"/>
  <c r="A34" i="5" s="1"/>
  <c r="A8" i="33" a="1"/>
  <c r="A8" i="33" s="1"/>
  <c r="J4" i="5"/>
  <c r="J5" i="5"/>
  <c r="H4" i="5"/>
  <c r="H5" i="5"/>
  <c r="K5" i="1"/>
  <c r="A10" i="34" l="1"/>
  <c r="A10" i="33" a="1"/>
  <c r="A10" i="33" s="1"/>
  <c r="E133" i="18" a="1"/>
  <c r="E133" i="18" s="1"/>
  <c r="C133" i="18" a="1"/>
  <c r="C133" i="18" s="1"/>
  <c r="B133" i="18" a="1"/>
  <c r="B133" i="18" s="1"/>
  <c r="A133" i="18" a="1"/>
  <c r="A133" i="18" s="1"/>
  <c r="L5" i="34"/>
  <c r="M5" i="34" s="1"/>
  <c r="N6" i="33"/>
  <c r="O6" i="33" s="1"/>
  <c r="K5" i="24"/>
  <c r="L5" i="24" s="1"/>
  <c r="L5" i="5"/>
  <c r="M5" i="5" s="1"/>
  <c r="K6" i="1"/>
  <c r="A11" i="34" l="1"/>
  <c r="A11" i="33" a="1"/>
  <c r="A11" i="33" s="1"/>
  <c r="Z7" i="18"/>
  <c r="Z9" i="18"/>
  <c r="K7" i="18" s="1"/>
  <c r="Z10" i="18"/>
  <c r="K9" i="18" s="1"/>
  <c r="Z6" i="18"/>
  <c r="Z8" i="18"/>
  <c r="H9" i="18" s="1"/>
  <c r="L4" i="34"/>
  <c r="N5" i="33"/>
  <c r="K4" i="24"/>
  <c r="L4" i="5"/>
  <c r="A12" i="34" l="1"/>
  <c r="A12" i="33" a="1"/>
  <c r="A12" i="33" s="1"/>
  <c r="H7" i="18"/>
  <c r="C9" i="18" s="1"/>
  <c r="C11" i="18" s="1"/>
  <c r="F7" i="18"/>
  <c r="H3" i="5"/>
  <c r="O4" i="5"/>
  <c r="F5" i="5"/>
  <c r="C5" i="5"/>
  <c r="D40" i="15" a="1"/>
  <c r="D40" i="15" s="1"/>
  <c r="A13" i="34" l="1"/>
  <c r="A13" i="33" a="1"/>
  <c r="A13" i="33" s="1"/>
  <c r="M44" i="24" a="1"/>
  <c r="M44" i="24" s="1"/>
  <c r="M53" i="24" a="1"/>
  <c r="M53" i="24" s="1"/>
  <c r="M57" i="24" a="1"/>
  <c r="M57" i="24" s="1"/>
  <c r="M54" i="24" a="1"/>
  <c r="M54" i="24" s="1"/>
  <c r="M58" i="24" a="1"/>
  <c r="M58" i="24" s="1"/>
  <c r="M55" i="24" a="1"/>
  <c r="M55" i="24" s="1"/>
  <c r="M16" i="24" a="1"/>
  <c r="M16" i="24" s="1"/>
  <c r="M37" i="24" a="1"/>
  <c r="M37" i="24" s="1"/>
  <c r="M41" i="24" a="1"/>
  <c r="M41" i="24" s="1"/>
  <c r="M42" i="24" a="1"/>
  <c r="M42" i="24" s="1"/>
  <c r="M30" i="24" a="1"/>
  <c r="M30" i="24" s="1"/>
  <c r="M31" i="24" a="1"/>
  <c r="M31" i="24" s="1"/>
  <c r="M27" i="24" a="1"/>
  <c r="M27" i="24" s="1"/>
  <c r="M7" i="24" a="1"/>
  <c r="M7" i="24" s="1"/>
  <c r="M13" i="24" a="1"/>
  <c r="M13" i="24" s="1"/>
  <c r="M15" i="24" a="1"/>
  <c r="M15" i="24" s="1"/>
  <c r="M52" i="24" a="1"/>
  <c r="M52" i="24" s="1"/>
  <c r="M65" i="24" a="1"/>
  <c r="M65" i="24" s="1"/>
  <c r="M61" i="24" a="1"/>
  <c r="M61" i="24" s="1"/>
  <c r="M66" i="24" a="1"/>
  <c r="M66" i="24" s="1"/>
  <c r="M62" i="24" a="1"/>
  <c r="M62" i="24" s="1"/>
  <c r="M48" i="24" a="1"/>
  <c r="M48" i="24" s="1"/>
  <c r="M21" i="24" a="1"/>
  <c r="M21" i="24" s="1"/>
  <c r="M28" i="24" a="1"/>
  <c r="M28" i="24" s="1"/>
  <c r="M40" i="24" a="1"/>
  <c r="M40" i="24" s="1"/>
  <c r="M36" i="24" a="1"/>
  <c r="M36" i="24" s="1"/>
  <c r="M38" i="24" a="1"/>
  <c r="M38" i="24" s="1"/>
  <c r="M39" i="24" a="1"/>
  <c r="M39" i="24" s="1"/>
  <c r="M35" i="24" a="1"/>
  <c r="M35" i="24" s="1"/>
  <c r="M12" i="24" a="1"/>
  <c r="M12" i="24" s="1"/>
  <c r="M10" i="24" a="1"/>
  <c r="M10" i="24" s="1"/>
  <c r="M6" i="24" a="1"/>
  <c r="M6" i="24" s="1"/>
  <c r="M60" i="24" a="1"/>
  <c r="M60" i="24" s="1"/>
  <c r="M63" i="24" a="1"/>
  <c r="M63" i="24" s="1"/>
  <c r="M67" i="24" a="1"/>
  <c r="M67" i="24" s="1"/>
  <c r="M59" i="24" a="1"/>
  <c r="M59" i="24" s="1"/>
  <c r="M47" i="24" a="1"/>
  <c r="M47" i="24" s="1"/>
  <c r="M56" i="24" a="1"/>
  <c r="M56" i="24" s="1"/>
  <c r="M25" i="24" a="1"/>
  <c r="M25" i="24" s="1"/>
  <c r="M17" i="24" a="1"/>
  <c r="M17" i="24" s="1"/>
  <c r="M22" i="24" a="1"/>
  <c r="M22" i="24" s="1"/>
  <c r="M18" i="24" a="1"/>
  <c r="M18" i="24" s="1"/>
  <c r="M32" i="24" a="1"/>
  <c r="M32" i="24" s="1"/>
  <c r="M20" i="24" a="1"/>
  <c r="M20" i="24" s="1"/>
  <c r="M43" i="24" a="1"/>
  <c r="M43" i="24" s="1"/>
  <c r="M14" i="24" a="1"/>
  <c r="M14" i="24" s="1"/>
  <c r="M9" i="24" a="1"/>
  <c r="M9" i="24" s="1"/>
  <c r="M49" i="24" a="1"/>
  <c r="M49" i="24" s="1"/>
  <c r="M45" i="24" a="1"/>
  <c r="M45" i="24" s="1"/>
  <c r="M50" i="24" a="1"/>
  <c r="M50" i="24" s="1"/>
  <c r="M46" i="24" a="1"/>
  <c r="M46" i="24" s="1"/>
  <c r="M51" i="24" a="1"/>
  <c r="M51" i="24" s="1"/>
  <c r="M64" i="24" a="1"/>
  <c r="M64" i="24" s="1"/>
  <c r="M33" i="24" a="1"/>
  <c r="M33" i="24" s="1"/>
  <c r="M29" i="24" a="1"/>
  <c r="M29" i="24" s="1"/>
  <c r="M34" i="24" a="1"/>
  <c r="M34" i="24" s="1"/>
  <c r="M26" i="24" a="1"/>
  <c r="M26" i="24" s="1"/>
  <c r="M23" i="24" a="1"/>
  <c r="M23" i="24" s="1"/>
  <c r="M19" i="24" a="1"/>
  <c r="M19" i="24" s="1"/>
  <c r="M24" i="24" a="1"/>
  <c r="M24" i="24" s="1"/>
  <c r="M8" i="24" a="1"/>
  <c r="M8" i="24" s="1"/>
  <c r="M11" i="24" a="1"/>
  <c r="M11" i="24" s="1"/>
  <c r="D25" i="24" a="1"/>
  <c r="D25" i="24" s="1"/>
  <c r="D33" i="24" a="1"/>
  <c r="D33" i="24" s="1"/>
  <c r="D42" i="24" a="1"/>
  <c r="D42" i="24" s="1"/>
  <c r="D46" i="24" a="1"/>
  <c r="D46" i="24" s="1"/>
  <c r="D39" i="24" a="1"/>
  <c r="D39" i="24" s="1"/>
  <c r="D60" i="24" a="1"/>
  <c r="D60" i="24" s="1"/>
  <c r="D9" i="24" a="1"/>
  <c r="D9" i="24" s="1"/>
  <c r="D20" i="24" a="1"/>
  <c r="D20" i="24" s="1"/>
  <c r="D29" i="24" a="1"/>
  <c r="D29" i="24" s="1"/>
  <c r="D41" i="24" a="1"/>
  <c r="D41" i="24" s="1"/>
  <c r="D50" i="24" a="1"/>
  <c r="D50" i="24" s="1"/>
  <c r="D54" i="24" a="1"/>
  <c r="D54" i="24" s="1"/>
  <c r="D43" i="24" a="1"/>
  <c r="D43" i="24" s="1"/>
  <c r="D7" i="24" a="1"/>
  <c r="D7" i="24" s="1"/>
  <c r="D13" i="24" a="1"/>
  <c r="D13" i="24" s="1"/>
  <c r="D32" i="24" a="1"/>
  <c r="D32" i="24" s="1"/>
  <c r="D37" i="24" a="1"/>
  <c r="D37" i="24" s="1"/>
  <c r="D45" i="24" a="1"/>
  <c r="D45" i="24" s="1"/>
  <c r="D58" i="24" a="1"/>
  <c r="D58" i="24" s="1"/>
  <c r="D62" i="24" a="1"/>
  <c r="D62" i="24" s="1"/>
  <c r="D59" i="24" a="1"/>
  <c r="D59" i="24" s="1"/>
  <c r="D11" i="24" a="1"/>
  <c r="D11" i="24" s="1"/>
  <c r="D17" i="24" a="1"/>
  <c r="D17" i="24" s="1"/>
  <c r="D40" i="24" a="1"/>
  <c r="D40" i="24" s="1"/>
  <c r="D49" i="24" a="1"/>
  <c r="D49" i="24" s="1"/>
  <c r="D53" i="24" a="1"/>
  <c r="D53" i="24" s="1"/>
  <c r="D66" i="24" a="1"/>
  <c r="D66" i="24" s="1"/>
  <c r="D47" i="24" a="1"/>
  <c r="D47" i="24" s="1"/>
  <c r="D24" i="24" a="1"/>
  <c r="D24" i="24" s="1"/>
  <c r="D15" i="24" a="1"/>
  <c r="D15" i="24" s="1"/>
  <c r="D10" i="24" a="1"/>
  <c r="D10" i="24" s="1"/>
  <c r="D48" i="24" a="1"/>
  <c r="D48" i="24" s="1"/>
  <c r="D57" i="24" a="1"/>
  <c r="D57" i="24" s="1"/>
  <c r="D61" i="24" a="1"/>
  <c r="D61" i="24" s="1"/>
  <c r="D51" i="24" a="1"/>
  <c r="D51" i="24" s="1"/>
  <c r="D23" i="24" a="1"/>
  <c r="D23" i="24" s="1"/>
  <c r="D28" i="24" a="1"/>
  <c r="D28" i="24" s="1"/>
  <c r="D12" i="24" a="1"/>
  <c r="D12" i="24" s="1"/>
  <c r="D14" i="24" a="1"/>
  <c r="D14" i="24" s="1"/>
  <c r="D56" i="24" a="1"/>
  <c r="D56" i="24" s="1"/>
  <c r="D65" i="24" a="1"/>
  <c r="D65" i="24" s="1"/>
  <c r="D63" i="24" a="1"/>
  <c r="D63" i="24" s="1"/>
  <c r="D22" i="24" a="1"/>
  <c r="D22" i="24" s="1"/>
  <c r="D27" i="24" a="1"/>
  <c r="D27" i="24" s="1"/>
  <c r="D36" i="24" a="1"/>
  <c r="D36" i="24" s="1"/>
  <c r="D16" i="24" a="1"/>
  <c r="D16" i="24" s="1"/>
  <c r="D18" i="24" a="1"/>
  <c r="D18" i="24" s="1"/>
  <c r="D64" i="24" a="1"/>
  <c r="D64" i="24" s="1"/>
  <c r="D67" i="24" a="1"/>
  <c r="D67" i="24" s="1"/>
  <c r="D26" i="24" a="1"/>
  <c r="D26" i="24" s="1"/>
  <c r="D34" i="24" a="1"/>
  <c r="D34" i="24" s="1"/>
  <c r="D31" i="24" a="1"/>
  <c r="D31" i="24" s="1"/>
  <c r="D44" i="24" a="1"/>
  <c r="D44" i="24" s="1"/>
  <c r="D19" i="24" a="1"/>
  <c r="D19" i="24" s="1"/>
  <c r="D6" i="24" a="1"/>
  <c r="D6" i="24" s="1"/>
  <c r="D55" i="24" a="1"/>
  <c r="D55" i="24" s="1"/>
  <c r="D21" i="24" a="1"/>
  <c r="D21" i="24" s="1"/>
  <c r="D30" i="24" a="1"/>
  <c r="D30" i="24" s="1"/>
  <c r="D38" i="24" a="1"/>
  <c r="D38" i="24" s="1"/>
  <c r="D35" i="24" a="1"/>
  <c r="D35" i="24" s="1"/>
  <c r="D52" i="24" a="1"/>
  <c r="D52" i="24" s="1"/>
  <c r="D8" i="24" a="1"/>
  <c r="D8" i="24" s="1"/>
  <c r="A53" i="24" a="1"/>
  <c r="A53" i="24" s="1"/>
  <c r="A46" i="24" a="1"/>
  <c r="A46" i="24" s="1"/>
  <c r="A67" i="24" a="1"/>
  <c r="A67" i="24" s="1"/>
  <c r="A61" i="24" a="1"/>
  <c r="A61" i="24" s="1"/>
  <c r="A54" i="24" a="1"/>
  <c r="A54" i="24" s="1"/>
  <c r="A55" i="24" a="1"/>
  <c r="A55" i="24" s="1"/>
  <c r="A51" i="24" a="1"/>
  <c r="A51" i="24" s="1"/>
  <c r="A62" i="24" a="1"/>
  <c r="A62" i="24" s="1"/>
  <c r="A48" i="24" a="1"/>
  <c r="A48" i="24" s="1"/>
  <c r="A44" i="24" a="1"/>
  <c r="A44" i="24" s="1"/>
  <c r="A41" i="24" a="1"/>
  <c r="A41" i="24" s="1"/>
  <c r="A47" i="24" a="1"/>
  <c r="A47" i="24" s="1"/>
  <c r="A56" i="24" a="1"/>
  <c r="A56" i="24" s="1"/>
  <c r="A52" i="24" a="1"/>
  <c r="A52" i="24" s="1"/>
  <c r="A49" i="24" a="1"/>
  <c r="A49" i="24" s="1"/>
  <c r="A42" i="24" a="1"/>
  <c r="A42" i="24" s="1"/>
  <c r="A64" i="24" a="1"/>
  <c r="A64" i="24" s="1"/>
  <c r="A60" i="24" a="1"/>
  <c r="A60" i="24" s="1"/>
  <c r="A57" i="24" a="1"/>
  <c r="A57" i="24" s="1"/>
  <c r="A50" i="24" a="1"/>
  <c r="A50" i="24" s="1"/>
  <c r="A63" i="24" a="1"/>
  <c r="A63" i="24" s="1"/>
  <c r="A43" i="24" a="1"/>
  <c r="A43" i="24" s="1"/>
  <c r="A65" i="24" a="1"/>
  <c r="A65" i="24" s="1"/>
  <c r="A58" i="24" a="1"/>
  <c r="A58" i="24" s="1"/>
  <c r="A45" i="24" a="1"/>
  <c r="A45" i="24" s="1"/>
  <c r="A59" i="24" a="1"/>
  <c r="A59" i="24" s="1"/>
  <c r="A66" i="24" a="1"/>
  <c r="A66" i="24" s="1"/>
  <c r="J7" i="24" a="1"/>
  <c r="J7" i="24" s="1"/>
  <c r="E10" i="24" a="1"/>
  <c r="E10" i="24" s="1"/>
  <c r="I7" i="24" a="1"/>
  <c r="I7" i="24" s="1"/>
  <c r="B9" i="24" a="1"/>
  <c r="B9" i="24" s="1"/>
  <c r="L7" i="24" a="1"/>
  <c r="L7" i="24" s="1"/>
  <c r="N8" i="24" a="1"/>
  <c r="N8" i="24" s="1"/>
  <c r="G10" i="24" a="1"/>
  <c r="G10" i="24" s="1"/>
  <c r="K7" i="24" a="1"/>
  <c r="K7" i="24" s="1"/>
  <c r="G9" i="24" a="1"/>
  <c r="G9" i="24" s="1"/>
  <c r="C12" i="24" a="1"/>
  <c r="C12" i="24" s="1"/>
  <c r="K14" i="24" a="1"/>
  <c r="K14" i="24" s="1"/>
  <c r="I11" i="24" a="1"/>
  <c r="I11" i="24" s="1"/>
  <c r="C14" i="24" a="1"/>
  <c r="C14" i="24" s="1"/>
  <c r="K16" i="24" a="1"/>
  <c r="K16" i="24" s="1"/>
  <c r="B8" i="24" a="1"/>
  <c r="B8" i="24" s="1"/>
  <c r="F9" i="24" a="1"/>
  <c r="F9" i="24" s="1"/>
  <c r="G8" i="24" a="1"/>
  <c r="G8" i="24" s="1"/>
  <c r="L9" i="24" a="1"/>
  <c r="L9" i="24" s="1"/>
  <c r="B7" i="24" a="1"/>
  <c r="B7" i="24" s="1"/>
  <c r="F8" i="24" a="1"/>
  <c r="F8" i="24" s="1"/>
  <c r="L10" i="24" a="1"/>
  <c r="L10" i="24" s="1"/>
  <c r="J13" i="24" a="1"/>
  <c r="J13" i="24" s="1"/>
  <c r="L15" i="24" a="1"/>
  <c r="L15" i="24" s="1"/>
  <c r="N12" i="24" a="1"/>
  <c r="N12" i="24" s="1"/>
  <c r="J15" i="24" a="1"/>
  <c r="J15" i="24" s="1"/>
  <c r="C7" i="24" a="1"/>
  <c r="C7" i="24" s="1"/>
  <c r="I8" i="24" a="1"/>
  <c r="I8" i="24" s="1"/>
  <c r="E7" i="24" a="1"/>
  <c r="E7" i="24" s="1"/>
  <c r="J8" i="24" a="1"/>
  <c r="J8" i="24" s="1"/>
  <c r="N10" i="24" a="1"/>
  <c r="N10" i="24" s="1"/>
  <c r="N15" i="24" a="1"/>
  <c r="N15" i="24" s="1"/>
  <c r="B13" i="24" a="1"/>
  <c r="B13" i="24" s="1"/>
  <c r="N17" i="24" a="1"/>
  <c r="N17" i="24" s="1"/>
  <c r="F7" i="24" a="1"/>
  <c r="F7" i="24" s="1"/>
  <c r="K8" i="24" a="1"/>
  <c r="K8" i="24" s="1"/>
  <c r="B10" i="24" a="1"/>
  <c r="B10" i="24" s="1"/>
  <c r="G7" i="24" a="1"/>
  <c r="G7" i="24" s="1"/>
  <c r="B11" i="24" a="1"/>
  <c r="B11" i="24" s="1"/>
  <c r="B14" i="24" a="1"/>
  <c r="B14" i="24" s="1"/>
  <c r="O10" i="24" a="1"/>
  <c r="O10" i="24" s="1"/>
  <c r="K13" i="24" a="1"/>
  <c r="K13" i="24" s="1"/>
  <c r="B16" i="24" a="1"/>
  <c r="B16" i="24" s="1"/>
  <c r="E18" i="24" a="1"/>
  <c r="E18" i="24" s="1"/>
  <c r="E8" i="24" a="1"/>
  <c r="E8" i="24" s="1"/>
  <c r="C8" i="24" a="1"/>
  <c r="C8" i="24" s="1"/>
  <c r="F14" i="24" a="1"/>
  <c r="F14" i="24" s="1"/>
  <c r="O13" i="24" a="1"/>
  <c r="O13" i="24" s="1"/>
  <c r="L17" i="24" a="1"/>
  <c r="L17" i="24" s="1"/>
  <c r="C11" i="24" a="1"/>
  <c r="C11" i="24" s="1"/>
  <c r="I13" i="24" a="1"/>
  <c r="I13" i="24" s="1"/>
  <c r="O17" i="24" a="1"/>
  <c r="O17" i="24" s="1"/>
  <c r="N20" i="24" a="1"/>
  <c r="N20" i="24" s="1"/>
  <c r="J23" i="24" a="1"/>
  <c r="J23" i="24" s="1"/>
  <c r="L25" i="24" a="1"/>
  <c r="L25" i="24" s="1"/>
  <c r="G28" i="24" a="1"/>
  <c r="G28" i="24" s="1"/>
  <c r="I15" i="24" a="1"/>
  <c r="I15" i="24" s="1"/>
  <c r="C19" i="24" a="1"/>
  <c r="C19" i="24" s="1"/>
  <c r="I21" i="24" a="1"/>
  <c r="I21" i="24" s="1"/>
  <c r="C24" i="24" a="1"/>
  <c r="C24" i="24" s="1"/>
  <c r="K26" i="24" a="1"/>
  <c r="K26" i="24" s="1"/>
  <c r="O28" i="24" a="1"/>
  <c r="O28" i="24" s="1"/>
  <c r="K17" i="24" a="1"/>
  <c r="K17" i="24" s="1"/>
  <c r="B20" i="24" a="1"/>
  <c r="B20" i="24" s="1"/>
  <c r="E22" i="24" a="1"/>
  <c r="E22" i="24" s="1"/>
  <c r="N24" i="24" a="1"/>
  <c r="N24" i="24" s="1"/>
  <c r="J27" i="24" a="1"/>
  <c r="J27" i="24" s="1"/>
  <c r="L29" i="24" a="1"/>
  <c r="L29" i="24" s="1"/>
  <c r="E24" i="24" a="1"/>
  <c r="E24" i="24" s="1"/>
  <c r="J30" i="24" a="1"/>
  <c r="J30" i="24" s="1"/>
  <c r="E33" i="24" a="1"/>
  <c r="E33" i="24" s="1"/>
  <c r="N35" i="24" a="1"/>
  <c r="N35" i="24" s="1"/>
  <c r="E37" i="24" a="1"/>
  <c r="E37" i="24" s="1"/>
  <c r="J38" i="24" a="1"/>
  <c r="J38" i="24" s="1"/>
  <c r="J21" i="24" a="1"/>
  <c r="J21" i="24" s="1"/>
  <c r="J32" i="24" a="1"/>
  <c r="J32" i="24" s="1"/>
  <c r="J35" i="24" a="1"/>
  <c r="J35" i="24" s="1"/>
  <c r="E40" i="24" a="1"/>
  <c r="E40" i="24" s="1"/>
  <c r="K42" i="24" a="1"/>
  <c r="K42" i="24" s="1"/>
  <c r="C18" i="24" a="1"/>
  <c r="C18" i="24" s="1"/>
  <c r="B30" i="24" a="1"/>
  <c r="B30" i="24" s="1"/>
  <c r="E32" i="24" a="1"/>
  <c r="E32" i="24" s="1"/>
  <c r="G34" i="24" a="1"/>
  <c r="G34" i="24" s="1"/>
  <c r="I36" i="24" a="1"/>
  <c r="I36" i="24" s="1"/>
  <c r="F39" i="24" a="1"/>
  <c r="F39" i="24" s="1"/>
  <c r="L41" i="24" a="1"/>
  <c r="L41" i="24" s="1"/>
  <c r="J11" i="24" a="1"/>
  <c r="J11" i="24" s="1"/>
  <c r="L44" i="24" a="1"/>
  <c r="L44" i="24" s="1"/>
  <c r="O48" i="24" a="1"/>
  <c r="O48" i="24" s="1"/>
  <c r="B51" i="24" a="1"/>
  <c r="B51" i="24" s="1"/>
  <c r="E53" i="24" a="1"/>
  <c r="E53" i="24" s="1"/>
  <c r="G55" i="24" a="1"/>
  <c r="G55" i="24" s="1"/>
  <c r="I57" i="24" a="1"/>
  <c r="I57" i="24" s="1"/>
  <c r="K59" i="24" a="1"/>
  <c r="K59" i="24" s="1"/>
  <c r="N63" i="24" a="1"/>
  <c r="N63" i="24" s="1"/>
  <c r="F40" i="24" a="1"/>
  <c r="F40" i="24" s="1"/>
  <c r="L42" i="24" a="1"/>
  <c r="L42" i="24" s="1"/>
  <c r="B45" i="24" a="1"/>
  <c r="B45" i="24" s="1"/>
  <c r="E47" i="24" a="1"/>
  <c r="E47" i="24" s="1"/>
  <c r="G49" i="24" a="1"/>
  <c r="G49" i="24" s="1"/>
  <c r="I51" i="24" a="1"/>
  <c r="I51" i="24" s="1"/>
  <c r="K53" i="24" a="1"/>
  <c r="K53" i="24" s="1"/>
  <c r="N57" i="24" a="1"/>
  <c r="N57" i="24" s="1"/>
  <c r="C62" i="24" a="1"/>
  <c r="C62" i="24" s="1"/>
  <c r="E46" i="24" a="1"/>
  <c r="E46" i="24" s="1"/>
  <c r="G48" i="24" a="1"/>
  <c r="G48" i="24" s="1"/>
  <c r="I50" i="24" a="1"/>
  <c r="I50" i="24" s="1"/>
  <c r="K52" i="24" a="1"/>
  <c r="K52" i="24" s="1"/>
  <c r="N56" i="24" a="1"/>
  <c r="N56" i="24" s="1"/>
  <c r="C61" i="24" a="1"/>
  <c r="C61" i="24" s="1"/>
  <c r="F63" i="24" a="1"/>
  <c r="F63" i="24" s="1"/>
  <c r="H65" i="24" a="1"/>
  <c r="H65" i="24" s="1"/>
  <c r="C40" i="24" a="1"/>
  <c r="C40" i="24" s="1"/>
  <c r="J48" i="24" a="1"/>
  <c r="J48" i="24" s="1"/>
  <c r="C9" i="24" a="1"/>
  <c r="C9" i="24" s="1"/>
  <c r="K9" i="24" a="1"/>
  <c r="K9" i="24" s="1"/>
  <c r="I14" i="24" a="1"/>
  <c r="I14" i="24" s="1"/>
  <c r="L8" i="24" a="1"/>
  <c r="L8" i="24" s="1"/>
  <c r="G11" i="24" a="1"/>
  <c r="G11" i="24" s="1"/>
  <c r="C13" i="24" a="1"/>
  <c r="C13" i="24" s="1"/>
  <c r="B21" i="24" a="1"/>
  <c r="B21" i="24" s="1"/>
  <c r="N25" i="24" a="1"/>
  <c r="N25" i="24" s="1"/>
  <c r="J28" i="24" a="1"/>
  <c r="J28" i="24" s="1"/>
  <c r="G16" i="24" a="1"/>
  <c r="G16" i="24" s="1"/>
  <c r="G19" i="24" a="1"/>
  <c r="G19" i="24" s="1"/>
  <c r="I24" i="24" a="1"/>
  <c r="I24" i="24" s="1"/>
  <c r="F29" i="24" a="1"/>
  <c r="F29" i="24" s="1"/>
  <c r="F20" i="24" a="1"/>
  <c r="F20" i="24" s="1"/>
  <c r="B25" i="24" a="1"/>
  <c r="B25" i="24" s="1"/>
  <c r="N29" i="24" a="1"/>
  <c r="N29" i="24" s="1"/>
  <c r="O24" i="24" a="1"/>
  <c r="O24" i="24" s="1"/>
  <c r="N30" i="24" a="1"/>
  <c r="N30" i="24" s="1"/>
  <c r="J33" i="24" a="1"/>
  <c r="J33" i="24" s="1"/>
  <c r="O34" i="24" a="1"/>
  <c r="O34" i="24" s="1"/>
  <c r="C36" i="24" a="1"/>
  <c r="C36" i="24" s="1"/>
  <c r="G37" i="24" a="1"/>
  <c r="G37" i="24" s="1"/>
  <c r="L38" i="24" a="1"/>
  <c r="L38" i="24" s="1"/>
  <c r="F22" i="24" a="1"/>
  <c r="F22" i="24" s="1"/>
  <c r="E30" i="24" a="1"/>
  <c r="E30" i="24" s="1"/>
  <c r="N32" i="24" a="1"/>
  <c r="N32" i="24" s="1"/>
  <c r="B38" i="24" a="1"/>
  <c r="B38" i="24" s="1"/>
  <c r="I40" i="24" a="1"/>
  <c r="I40" i="24" s="1"/>
  <c r="J9" i="24" a="1"/>
  <c r="J9" i="24" s="1"/>
  <c r="N9" i="24" a="1"/>
  <c r="N9" i="24" s="1"/>
  <c r="C15" i="24" a="1"/>
  <c r="C15" i="24" s="1"/>
  <c r="L14" i="24" a="1"/>
  <c r="L14" i="24" s="1"/>
  <c r="E9" i="24" a="1"/>
  <c r="E9" i="24" s="1"/>
  <c r="L11" i="24" a="1"/>
  <c r="L11" i="24" s="1"/>
  <c r="G14" i="24" a="1"/>
  <c r="G14" i="24" s="1"/>
  <c r="N13" i="24" a="1"/>
  <c r="N13" i="24" s="1"/>
  <c r="O18" i="24" a="1"/>
  <c r="O18" i="24" s="1"/>
  <c r="K21" i="24" a="1"/>
  <c r="K21" i="24" s="1"/>
  <c r="B24" i="24" a="1"/>
  <c r="B24" i="24" s="1"/>
  <c r="E26" i="24" a="1"/>
  <c r="E26" i="24" s="1"/>
  <c r="N28" i="24" a="1"/>
  <c r="N28" i="24" s="1"/>
  <c r="B17" i="24" a="1"/>
  <c r="B17" i="24" s="1"/>
  <c r="L19" i="24" a="1"/>
  <c r="L19" i="24" s="1"/>
  <c r="G22" i="24" a="1"/>
  <c r="G22" i="24" s="1"/>
  <c r="L24" i="24" a="1"/>
  <c r="L24" i="24" s="1"/>
  <c r="C27" i="24" a="1"/>
  <c r="C27" i="24" s="1"/>
  <c r="I29" i="24" a="1"/>
  <c r="I29" i="24" s="1"/>
  <c r="B18" i="24" a="1"/>
  <c r="B18" i="24" s="1"/>
  <c r="K20" i="24" a="1"/>
  <c r="K20" i="24" s="1"/>
  <c r="O22" i="24" a="1"/>
  <c r="O22" i="24" s="1"/>
  <c r="K25" i="24" a="1"/>
  <c r="K25" i="24" s="1"/>
  <c r="B28" i="24" a="1"/>
  <c r="B28" i="24" s="1"/>
  <c r="F12" i="24" a="1"/>
  <c r="F12" i="24" s="1"/>
  <c r="G26" i="24" a="1"/>
  <c r="G26" i="24" s="1"/>
  <c r="B31" i="24" a="1"/>
  <c r="B31" i="24" s="1"/>
  <c r="B35" i="24" a="1"/>
  <c r="B35" i="24" s="1"/>
  <c r="F36" i="24" a="1"/>
  <c r="F36" i="24" s="1"/>
  <c r="I37" i="24" a="1"/>
  <c r="I37" i="24" s="1"/>
  <c r="L23" i="24" a="1"/>
  <c r="L23" i="24" s="1"/>
  <c r="B33" i="24" a="1"/>
  <c r="B33" i="24" s="1"/>
  <c r="B36" i="24" a="1"/>
  <c r="B36" i="24" s="1"/>
  <c r="G38" i="24" a="1"/>
  <c r="G38" i="24" s="1"/>
  <c r="C43" i="24" a="1"/>
  <c r="C43" i="24" s="1"/>
  <c r="K19" i="24" a="1"/>
  <c r="K19" i="24" s="1"/>
  <c r="K30" i="24" a="1"/>
  <c r="K30" i="24" s="1"/>
  <c r="O32" i="24" a="1"/>
  <c r="O32" i="24" s="1"/>
  <c r="N34" i="24" a="1"/>
  <c r="N34" i="24" s="1"/>
  <c r="F37" i="24" a="1"/>
  <c r="F37" i="24" s="1"/>
  <c r="E42" i="24" a="1"/>
  <c r="E42" i="24" s="1"/>
  <c r="E21" i="24" a="1"/>
  <c r="E21" i="24" s="1"/>
  <c r="E45" i="24" a="1"/>
  <c r="E45" i="24" s="1"/>
  <c r="G47" i="24" a="1"/>
  <c r="G47" i="24" s="1"/>
  <c r="I49" i="24" a="1"/>
  <c r="I49" i="24" s="1"/>
  <c r="K51" i="24" a="1"/>
  <c r="K51" i="24" s="1"/>
  <c r="N55" i="24" a="1"/>
  <c r="N55" i="24" s="1"/>
  <c r="C60" i="24" a="1"/>
  <c r="C60" i="24" s="1"/>
  <c r="F62" i="24" a="1"/>
  <c r="F62" i="24" s="1"/>
  <c r="H64" i="24" a="1"/>
  <c r="H64" i="24" s="1"/>
  <c r="J66" i="24" a="1"/>
  <c r="J66" i="24" s="1"/>
  <c r="E31" i="24" a="1"/>
  <c r="E31" i="24" s="1"/>
  <c r="E43" i="24" a="1"/>
  <c r="E43" i="24" s="1"/>
  <c r="K45" i="24" a="1"/>
  <c r="K45" i="24" s="1"/>
  <c r="N49" i="24" a="1"/>
  <c r="N49" i="24" s="1"/>
  <c r="C54" i="24" a="1"/>
  <c r="C54" i="24" s="1"/>
  <c r="F56" i="24" a="1"/>
  <c r="F56" i="24" s="1"/>
  <c r="H58" i="24" a="1"/>
  <c r="H58" i="24" s="1"/>
  <c r="J60" i="24" a="1"/>
  <c r="J60" i="24" s="1"/>
  <c r="I16" i="24" a="1"/>
  <c r="I16" i="24" s="1"/>
  <c r="K44" i="24" a="1"/>
  <c r="K44" i="24" s="1"/>
  <c r="N48" i="24" a="1"/>
  <c r="N48" i="24" s="1"/>
  <c r="C53" i="24" a="1"/>
  <c r="C53" i="24" s="1"/>
  <c r="F55" i="24" a="1"/>
  <c r="F55" i="24" s="1"/>
  <c r="H57" i="24" a="1"/>
  <c r="H57" i="24" s="1"/>
  <c r="J59" i="24" a="1"/>
  <c r="J59" i="24" s="1"/>
  <c r="L61" i="24" a="1"/>
  <c r="L61" i="24" s="1"/>
  <c r="O65" i="24" a="1"/>
  <c r="O65" i="24" s="1"/>
  <c r="F42" i="24" a="1"/>
  <c r="F42" i="24" s="1"/>
  <c r="L50" i="24" a="1"/>
  <c r="L50" i="24" s="1"/>
  <c r="E59" i="24" a="1"/>
  <c r="E59" i="24" s="1"/>
  <c r="I10" i="24" a="1"/>
  <c r="I10" i="24" s="1"/>
  <c r="C10" i="24" a="1"/>
  <c r="C10" i="24" s="1"/>
  <c r="G15" i="24" a="1"/>
  <c r="G15" i="24" s="1"/>
  <c r="E15" i="24" a="1"/>
  <c r="E15" i="24" s="1"/>
  <c r="I9" i="24" a="1"/>
  <c r="I9" i="24" s="1"/>
  <c r="N11" i="24" a="1"/>
  <c r="N11" i="24" s="1"/>
  <c r="J14" i="24" a="1"/>
  <c r="J14" i="24" s="1"/>
  <c r="F15" i="24" a="1"/>
  <c r="F15" i="24" s="1"/>
  <c r="F19" i="24" a="1"/>
  <c r="F19" i="24" s="1"/>
  <c r="O21" i="24" a="1"/>
  <c r="O21" i="24" s="1"/>
  <c r="F24" i="24" a="1"/>
  <c r="F24" i="24" s="1"/>
  <c r="B29" i="24" a="1"/>
  <c r="B29" i="24" s="1"/>
  <c r="F17" i="24" a="1"/>
  <c r="F17" i="24" s="1"/>
  <c r="N19" i="24" a="1"/>
  <c r="N19" i="24" s="1"/>
  <c r="J22" i="24" a="1"/>
  <c r="J22" i="24" s="1"/>
  <c r="E25" i="24" a="1"/>
  <c r="E25" i="24" s="1"/>
  <c r="G27" i="24" a="1"/>
  <c r="G27" i="24" s="1"/>
  <c r="B12" i="24" a="1"/>
  <c r="B12" i="24" s="1"/>
  <c r="I18" i="24" a="1"/>
  <c r="I18" i="24" s="1"/>
  <c r="F23" i="24" a="1"/>
  <c r="F23" i="24" s="1"/>
  <c r="O25" i="24" a="1"/>
  <c r="O25" i="24" s="1"/>
  <c r="F28" i="24" a="1"/>
  <c r="F28" i="24" s="1"/>
  <c r="J18" i="24" a="1"/>
  <c r="J18" i="24" s="1"/>
  <c r="B27" i="24" a="1"/>
  <c r="B27" i="24" s="1"/>
  <c r="K31" i="24" a="1"/>
  <c r="K31" i="24" s="1"/>
  <c r="N33" i="24" a="1"/>
  <c r="N33" i="24" s="1"/>
  <c r="E35" i="24" a="1"/>
  <c r="E35" i="24" s="1"/>
  <c r="J36" i="24" a="1"/>
  <c r="J36" i="24" s="1"/>
  <c r="K37" i="24" a="1"/>
  <c r="K37" i="24" s="1"/>
  <c r="O38" i="24" a="1"/>
  <c r="O38" i="24" s="1"/>
  <c r="O30" i="24" a="1"/>
  <c r="O30" i="24" s="1"/>
  <c r="K33" i="24" a="1"/>
  <c r="K33" i="24" s="1"/>
  <c r="G36" i="24" a="1"/>
  <c r="G36" i="24" s="1"/>
  <c r="K38" i="24" a="1"/>
  <c r="K38" i="24" s="1"/>
  <c r="F41" i="24" a="1"/>
  <c r="F41" i="24" s="1"/>
  <c r="L43" i="24" a="1"/>
  <c r="L43" i="24" s="1"/>
  <c r="F33" i="24" a="1"/>
  <c r="F33" i="24" s="1"/>
  <c r="C35" i="24" a="1"/>
  <c r="C35" i="24" s="1"/>
  <c r="J37" i="24" a="1"/>
  <c r="J37" i="24" s="1"/>
  <c r="B40" i="24" a="1"/>
  <c r="B40" i="24" s="1"/>
  <c r="I42" i="24" a="1"/>
  <c r="I42" i="24" s="1"/>
  <c r="N26" i="24" a="1"/>
  <c r="N26" i="24" s="1"/>
  <c r="H45" i="24" a="1"/>
  <c r="H45" i="24" s="1"/>
  <c r="J47" i="24" a="1"/>
  <c r="J47" i="24" s="1"/>
  <c r="L49" i="24" a="1"/>
  <c r="L49" i="24" s="1"/>
  <c r="O53" i="24" a="1"/>
  <c r="O53" i="24" s="1"/>
  <c r="B56" i="24" a="1"/>
  <c r="B56" i="24" s="1"/>
  <c r="E58" i="24" a="1"/>
  <c r="E58" i="24" s="1"/>
  <c r="G60" i="24" a="1"/>
  <c r="G60" i="24" s="1"/>
  <c r="I62" i="24" a="1"/>
  <c r="I62" i="24" s="1"/>
  <c r="K64" i="24" a="1"/>
  <c r="K64" i="24" s="1"/>
  <c r="K32" i="24" a="1"/>
  <c r="K32" i="24" s="1"/>
  <c r="B41" i="24" a="1"/>
  <c r="B41" i="24" s="1"/>
  <c r="I43" i="24" a="1"/>
  <c r="I43" i="24" s="1"/>
  <c r="O47" i="24" a="1"/>
  <c r="O47" i="24" s="1"/>
  <c r="B50" i="24" a="1"/>
  <c r="B50" i="24" s="1"/>
  <c r="E52" i="24" a="1"/>
  <c r="E52" i="24" s="1"/>
  <c r="G54" i="24" a="1"/>
  <c r="G54" i="24" s="1"/>
  <c r="I56" i="24" a="1"/>
  <c r="I56" i="24" s="1"/>
  <c r="K58" i="24" a="1"/>
  <c r="K58" i="24" s="1"/>
  <c r="K22" i="24" a="1"/>
  <c r="K22" i="24" s="1"/>
  <c r="O44" i="24" a="1"/>
  <c r="O44" i="24" s="1"/>
  <c r="B47" i="24" a="1"/>
  <c r="B47" i="24" s="1"/>
  <c r="E49" i="24" a="1"/>
  <c r="E49" i="24" s="1"/>
  <c r="G51" i="24" a="1"/>
  <c r="G51" i="24" s="1"/>
  <c r="I53" i="24" a="1"/>
  <c r="I53" i="24" s="1"/>
  <c r="K55" i="24" a="1"/>
  <c r="K55" i="24" s="1"/>
  <c r="N59" i="24" a="1"/>
  <c r="N59" i="24" s="1"/>
  <c r="C64" i="24" a="1"/>
  <c r="C64" i="24" s="1"/>
  <c r="F66" i="24" a="1"/>
  <c r="F66" i="24" s="1"/>
  <c r="G43" i="24" a="1"/>
  <c r="G43" i="24" s="1"/>
  <c r="K10" i="24" a="1"/>
  <c r="K10" i="24" s="1"/>
  <c r="K11" i="24" a="1"/>
  <c r="K11" i="24" s="1"/>
  <c r="F11" i="24" a="1"/>
  <c r="F11" i="24" s="1"/>
  <c r="F16" i="24" a="1"/>
  <c r="F16" i="24" s="1"/>
  <c r="E12" i="24" a="1"/>
  <c r="E12" i="24" s="1"/>
  <c r="N14" i="24" a="1"/>
  <c r="N14" i="24" s="1"/>
  <c r="J16" i="24" a="1"/>
  <c r="J16" i="24" s="1"/>
  <c r="I19" i="24" a="1"/>
  <c r="I19" i="24" s="1"/>
  <c r="C22" i="24" a="1"/>
  <c r="C22" i="24" s="1"/>
  <c r="K24" i="24" a="1"/>
  <c r="K24" i="24" s="1"/>
  <c r="O26" i="24" a="1"/>
  <c r="O26" i="24" s="1"/>
  <c r="E11" i="24" a="1"/>
  <c r="E11" i="24" s="1"/>
  <c r="J17" i="24" a="1"/>
  <c r="J17" i="24" s="1"/>
  <c r="E20" i="24" a="1"/>
  <c r="E20" i="24" s="1"/>
  <c r="N22" i="24" a="1"/>
  <c r="N22" i="24" s="1"/>
  <c r="J25" i="24" a="1"/>
  <c r="J25" i="24" s="1"/>
  <c r="L27" i="24" a="1"/>
  <c r="L27" i="24" s="1"/>
  <c r="L18" i="24" a="1"/>
  <c r="L18" i="24" s="1"/>
  <c r="C21" i="24" a="1"/>
  <c r="C21" i="24" s="1"/>
  <c r="I23" i="24" a="1"/>
  <c r="I23" i="24" s="1"/>
  <c r="C26" i="24" a="1"/>
  <c r="C26" i="24" s="1"/>
  <c r="K28" i="24" a="1"/>
  <c r="K28" i="24" s="1"/>
  <c r="O19" i="24" a="1"/>
  <c r="O19" i="24" s="1"/>
  <c r="I28" i="24" a="1"/>
  <c r="I28" i="24" s="1"/>
  <c r="O31" i="24" a="1"/>
  <c r="O31" i="24" s="1"/>
  <c r="C34" i="24" a="1"/>
  <c r="C34" i="24" s="1"/>
  <c r="G35" i="24" a="1"/>
  <c r="G35" i="24" s="1"/>
  <c r="L36" i="24" a="1"/>
  <c r="L36" i="24" s="1"/>
  <c r="B39" i="24" a="1"/>
  <c r="B39" i="24" s="1"/>
  <c r="J26" i="24" a="1"/>
  <c r="J26" i="24" s="1"/>
  <c r="F31" i="24" a="1"/>
  <c r="F31" i="24" s="1"/>
  <c r="E34" i="24" a="1"/>
  <c r="E34" i="24" s="1"/>
  <c r="K36" i="24" a="1"/>
  <c r="K36" i="24" s="1"/>
  <c r="N38" i="24" a="1"/>
  <c r="N38" i="24" s="1"/>
  <c r="J41" i="24" a="1"/>
  <c r="J41" i="24" s="1"/>
  <c r="C23" i="24" a="1"/>
  <c r="C23" i="24" s="1"/>
  <c r="C31" i="24" a="1"/>
  <c r="C31" i="24" s="1"/>
  <c r="I33" i="24" a="1"/>
  <c r="I33" i="24" s="1"/>
  <c r="H35" i="24" a="1"/>
  <c r="H35" i="24" s="1"/>
  <c r="O37" i="24" a="1"/>
  <c r="O37" i="24" s="1"/>
  <c r="G40" i="24" a="1"/>
  <c r="G40" i="24" s="1"/>
  <c r="N47" i="24" a="1"/>
  <c r="N47" i="24" s="1"/>
  <c r="C52" i="24" a="1"/>
  <c r="C52" i="24" s="1"/>
  <c r="F54" i="24" a="1"/>
  <c r="F54" i="24" s="1"/>
  <c r="H56" i="24" a="1"/>
  <c r="H56" i="24" s="1"/>
  <c r="J58" i="24" a="1"/>
  <c r="J58" i="24" s="1"/>
  <c r="L60" i="24" a="1"/>
  <c r="L60" i="24" s="1"/>
  <c r="O64" i="24" a="1"/>
  <c r="O64" i="24" s="1"/>
  <c r="B67" i="24" a="1"/>
  <c r="B67" i="24" s="1"/>
  <c r="G33" i="24" a="1"/>
  <c r="G33" i="24" s="1"/>
  <c r="G41" i="24" a="1"/>
  <c r="G41" i="24" s="1"/>
  <c r="C46" i="24" a="1"/>
  <c r="C46" i="24" s="1"/>
  <c r="F48" i="24" a="1"/>
  <c r="F48" i="24" s="1"/>
  <c r="H50" i="24" a="1"/>
  <c r="H50" i="24" s="1"/>
  <c r="J52" i="24" a="1"/>
  <c r="J52" i="24" s="1"/>
  <c r="L54" i="24" a="1"/>
  <c r="L54" i="24" s="1"/>
  <c r="O58" i="24" a="1"/>
  <c r="O58" i="24" s="1"/>
  <c r="B61" i="24" a="1"/>
  <c r="B61" i="24" s="1"/>
  <c r="I25" i="24" a="1"/>
  <c r="I25" i="24" s="1"/>
  <c r="C45" i="24" a="1"/>
  <c r="C45" i="24" s="1"/>
  <c r="F47" i="24" a="1"/>
  <c r="F47" i="24" s="1"/>
  <c r="H49" i="24" a="1"/>
  <c r="H49" i="24" s="1"/>
  <c r="J51" i="24" a="1"/>
  <c r="J51" i="24" s="1"/>
  <c r="L53" i="24" a="1"/>
  <c r="L53" i="24" s="1"/>
  <c r="O57" i="24" a="1"/>
  <c r="O57" i="24" s="1"/>
  <c r="I12" i="24" a="1"/>
  <c r="I12" i="24" s="1"/>
  <c r="F10" i="24" a="1"/>
  <c r="F10" i="24" s="1"/>
  <c r="B15" i="24" a="1"/>
  <c r="B15" i="24" s="1"/>
  <c r="I22" i="24" a="1"/>
  <c r="I22" i="24" s="1"/>
  <c r="F27" i="24" a="1"/>
  <c r="F27" i="24" s="1"/>
  <c r="K12" i="24" a="1"/>
  <c r="K12" i="24" s="1"/>
  <c r="F18" i="24" a="1"/>
  <c r="F18" i="24" s="1"/>
  <c r="B23" i="24" a="1"/>
  <c r="B23" i="24" s="1"/>
  <c r="N27" i="24" a="1"/>
  <c r="N27" i="24" s="1"/>
  <c r="E14" i="24" a="1"/>
  <c r="E14" i="24" s="1"/>
  <c r="E19" i="24" a="1"/>
  <c r="E19" i="24" s="1"/>
  <c r="G21" i="24" a="1"/>
  <c r="G21" i="24" s="1"/>
  <c r="I26" i="24" a="1"/>
  <c r="I26" i="24" s="1"/>
  <c r="L20" i="24" a="1"/>
  <c r="L20" i="24" s="1"/>
  <c r="E29" i="24" a="1"/>
  <c r="E29" i="24" s="1"/>
  <c r="C32" i="24" a="1"/>
  <c r="C32" i="24" s="1"/>
  <c r="F34" i="24" a="1"/>
  <c r="F34" i="24" s="1"/>
  <c r="I35" i="24" a="1"/>
  <c r="I35" i="24" s="1"/>
  <c r="N37" i="24" a="1"/>
  <c r="N37" i="24" s="1"/>
  <c r="O27" i="24" a="1"/>
  <c r="O27" i="24" s="1"/>
  <c r="I31" i="24" a="1"/>
  <c r="I31" i="24" s="1"/>
  <c r="I34" i="24" a="1"/>
  <c r="I34" i="24" s="1"/>
  <c r="N36" i="24" a="1"/>
  <c r="N36" i="24" s="1"/>
  <c r="C39" i="24" a="1"/>
  <c r="C39" i="24" s="1"/>
  <c r="L13" i="24" a="1"/>
  <c r="L13" i="24" s="1"/>
  <c r="N23" i="24" a="1"/>
  <c r="N23" i="24" s="1"/>
  <c r="G31" i="24" a="1"/>
  <c r="G31" i="24" s="1"/>
  <c r="L35" i="24" a="1"/>
  <c r="L35" i="24" s="1"/>
  <c r="E38" i="24" a="1"/>
  <c r="E38" i="24" s="1"/>
  <c r="K40" i="24" a="1"/>
  <c r="K40" i="24" s="1"/>
  <c r="F43" i="24" a="1"/>
  <c r="F43" i="24" s="1"/>
  <c r="C33" i="24" a="1"/>
  <c r="C33" i="24" s="1"/>
  <c r="O45" i="24" a="1"/>
  <c r="O45" i="24" s="1"/>
  <c r="B48" i="24" a="1"/>
  <c r="B48" i="24" s="1"/>
  <c r="E50" i="24" a="1"/>
  <c r="E50" i="24" s="1"/>
  <c r="G52" i="24" a="1"/>
  <c r="G52" i="24" s="1"/>
  <c r="I54" i="24" a="1"/>
  <c r="I54" i="24" s="1"/>
  <c r="K56" i="24" a="1"/>
  <c r="K56" i="24" s="1"/>
  <c r="N60" i="24" a="1"/>
  <c r="N60" i="24" s="1"/>
  <c r="C65" i="24" a="1"/>
  <c r="C65" i="24" s="1"/>
  <c r="B19" i="24" a="1"/>
  <c r="B19" i="24" s="1"/>
  <c r="E39" i="24" a="1"/>
  <c r="E39" i="24" s="1"/>
  <c r="K41" i="24" a="1"/>
  <c r="K41" i="24" s="1"/>
  <c r="E44" i="24" a="1"/>
  <c r="E44" i="24" s="1"/>
  <c r="G46" i="24" a="1"/>
  <c r="G46" i="24" s="1"/>
  <c r="I48" i="24" a="1"/>
  <c r="I48" i="24" s="1"/>
  <c r="K50" i="24" a="1"/>
  <c r="K50" i="24" s="1"/>
  <c r="N54" i="24" a="1"/>
  <c r="N54" i="24" s="1"/>
  <c r="C59" i="24" a="1"/>
  <c r="C59" i="24" s="1"/>
  <c r="F61" i="24" a="1"/>
  <c r="F61" i="24" s="1"/>
  <c r="O29" i="24" a="1"/>
  <c r="O29" i="24" s="1"/>
  <c r="I45" i="24" a="1"/>
  <c r="I45" i="24" s="1"/>
  <c r="K47" i="24" a="1"/>
  <c r="K47" i="24" s="1"/>
  <c r="N51" i="24" a="1"/>
  <c r="N51" i="24" s="1"/>
  <c r="C56" i="24" a="1"/>
  <c r="C56" i="24" s="1"/>
  <c r="F58" i="24" a="1"/>
  <c r="F58" i="24" s="1"/>
  <c r="H60" i="24" a="1"/>
  <c r="H60" i="24" s="1"/>
  <c r="J62" i="24" a="1"/>
  <c r="J62" i="24" s="1"/>
  <c r="L64" i="24" a="1"/>
  <c r="L64" i="24" s="1"/>
  <c r="J53" i="24" a="1"/>
  <c r="J53" i="24" s="1"/>
  <c r="L12" i="24" a="1"/>
  <c r="L12" i="24" s="1"/>
  <c r="G12" i="24" a="1"/>
  <c r="G12" i="24" s="1"/>
  <c r="C17" i="24" a="1"/>
  <c r="C17" i="24" s="1"/>
  <c r="J10" i="24" a="1"/>
  <c r="J10" i="24" s="1"/>
  <c r="O12" i="24" a="1"/>
  <c r="O12" i="24" s="1"/>
  <c r="K15" i="24" a="1"/>
  <c r="K15" i="24" s="1"/>
  <c r="I17" i="24" a="1"/>
  <c r="I17" i="24" s="1"/>
  <c r="G20" i="24" a="1"/>
  <c r="G20" i="24" s="1"/>
  <c r="L22" i="24" a="1"/>
  <c r="L22" i="24" s="1"/>
  <c r="C25" i="24" a="1"/>
  <c r="C25" i="24" s="1"/>
  <c r="I27" i="24" a="1"/>
  <c r="I27" i="24" s="1"/>
  <c r="G13" i="24" a="1"/>
  <c r="G13" i="24" s="1"/>
  <c r="K18" i="24" a="1"/>
  <c r="K18" i="24" s="1"/>
  <c r="O20" i="24" a="1"/>
  <c r="O20" i="24" s="1"/>
  <c r="K23" i="24" a="1"/>
  <c r="K23" i="24" s="1"/>
  <c r="B26" i="24" a="1"/>
  <c r="B26" i="24" s="1"/>
  <c r="E28" i="24" a="1"/>
  <c r="E28" i="24" s="1"/>
  <c r="L16" i="24" a="1"/>
  <c r="L16" i="24" s="1"/>
  <c r="J19" i="24" a="1"/>
  <c r="J19" i="24" s="1"/>
  <c r="L21" i="24" a="1"/>
  <c r="L21" i="24" s="1"/>
  <c r="G24" i="24" a="1"/>
  <c r="G24" i="24" s="1"/>
  <c r="L26" i="24" a="1"/>
  <c r="L26" i="24" s="1"/>
  <c r="C29" i="24" a="1"/>
  <c r="C29" i="24" s="1"/>
  <c r="B22" i="24" a="1"/>
  <c r="B22" i="24" s="1"/>
  <c r="J29" i="24" a="1"/>
  <c r="J29" i="24" s="1"/>
  <c r="I32" i="24" a="1"/>
  <c r="I32" i="24" s="1"/>
  <c r="J34" i="24" a="1"/>
  <c r="J34" i="24" s="1"/>
  <c r="K35" i="24" a="1"/>
  <c r="K35" i="24" s="1"/>
  <c r="O36" i="24" a="1"/>
  <c r="O36" i="24" s="1"/>
  <c r="C38" i="24" a="1"/>
  <c r="C38" i="24" s="1"/>
  <c r="O16" i="24" a="1"/>
  <c r="O16" i="24" s="1"/>
  <c r="L28" i="24" a="1"/>
  <c r="L28" i="24" s="1"/>
  <c r="C37" i="24" a="1"/>
  <c r="C37" i="24" s="1"/>
  <c r="L39" i="24" a="1"/>
  <c r="L39" i="24" s="1"/>
  <c r="B42" i="24" a="1"/>
  <c r="B42" i="24" s="1"/>
  <c r="E16" i="24" a="1"/>
  <c r="E16" i="24" s="1"/>
  <c r="F25" i="24" a="1"/>
  <c r="F25" i="24" s="1"/>
  <c r="L31" i="24" a="1"/>
  <c r="L31" i="24" s="1"/>
  <c r="O33" i="24" a="1"/>
  <c r="O33" i="24" s="1"/>
  <c r="O35" i="24" a="1"/>
  <c r="O35" i="24" s="1"/>
  <c r="I38" i="24" a="1"/>
  <c r="I38" i="24" s="1"/>
  <c r="N40" i="24" a="1"/>
  <c r="N40" i="24" s="1"/>
  <c r="J43" i="24" a="1"/>
  <c r="J43" i="24" s="1"/>
  <c r="C44" i="24" a="1"/>
  <c r="C44" i="24" s="1"/>
  <c r="F46" i="24" a="1"/>
  <c r="F46" i="24" s="1"/>
  <c r="H48" i="24" a="1"/>
  <c r="H48" i="24" s="1"/>
  <c r="J50" i="24" a="1"/>
  <c r="J50" i="24" s="1"/>
  <c r="L52" i="24" a="1"/>
  <c r="L52" i="24" s="1"/>
  <c r="O56" i="24" a="1"/>
  <c r="O56" i="24" s="1"/>
  <c r="B59" i="24" a="1"/>
  <c r="B59" i="24" s="1"/>
  <c r="E61" i="24" a="1"/>
  <c r="E61" i="24" s="1"/>
  <c r="G63" i="24" a="1"/>
  <c r="G63" i="24" s="1"/>
  <c r="I65" i="24" a="1"/>
  <c r="I65" i="24" s="1"/>
  <c r="I39" i="24" a="1"/>
  <c r="I39" i="24" s="1"/>
  <c r="N41" i="24" a="1"/>
  <c r="N41" i="24" s="1"/>
  <c r="J44" i="24" a="1"/>
  <c r="J44" i="24" s="1"/>
  <c r="L46" i="24" a="1"/>
  <c r="L46" i="24" s="1"/>
  <c r="O50" i="24" a="1"/>
  <c r="O50" i="24" s="1"/>
  <c r="B53" i="24" a="1"/>
  <c r="B53" i="24" s="1"/>
  <c r="E55" i="24" a="1"/>
  <c r="E55" i="24" s="1"/>
  <c r="G57" i="24" a="1"/>
  <c r="G57" i="24" s="1"/>
  <c r="I59" i="24" a="1"/>
  <c r="I59" i="24" s="1"/>
  <c r="K61" i="24" a="1"/>
  <c r="K61" i="24" s="1"/>
  <c r="L30" i="24" a="1"/>
  <c r="L30" i="24" s="1"/>
  <c r="L45" i="24" a="1"/>
  <c r="L45" i="24" s="1"/>
  <c r="N7" i="24" a="1"/>
  <c r="N7" i="24" s="1"/>
  <c r="E13" i="24" a="1"/>
  <c r="E13" i="24" s="1"/>
  <c r="J12" i="24" a="1"/>
  <c r="J12" i="24" s="1"/>
  <c r="G17" i="24" a="1"/>
  <c r="G17" i="24" s="1"/>
  <c r="F13" i="24" a="1"/>
  <c r="F13" i="24" s="1"/>
  <c r="C16" i="24" a="1"/>
  <c r="C16" i="24" s="1"/>
  <c r="J20" i="24" a="1"/>
  <c r="J20" i="24" s="1"/>
  <c r="E23" i="24" a="1"/>
  <c r="E23" i="24" s="1"/>
  <c r="G25" i="24" a="1"/>
  <c r="G25" i="24" s="1"/>
  <c r="L34" i="24" a="1"/>
  <c r="L34" i="24" s="1"/>
  <c r="L37" i="24" a="1"/>
  <c r="L37" i="24" s="1"/>
  <c r="N31" i="24" a="1"/>
  <c r="N31" i="24" s="1"/>
  <c r="C41" i="24" a="1"/>
  <c r="C41" i="24" s="1"/>
  <c r="K48" i="24" a="1"/>
  <c r="K48" i="24" s="1"/>
  <c r="C57" i="24" a="1"/>
  <c r="C57" i="24" s="1"/>
  <c r="L65" i="24" a="1"/>
  <c r="L65" i="24" s="1"/>
  <c r="F53" i="24" a="1"/>
  <c r="F53" i="24" s="1"/>
  <c r="L48" i="24" a="1"/>
  <c r="L48" i="24" s="1"/>
  <c r="J54" i="24" a="1"/>
  <c r="J54" i="24" s="1"/>
  <c r="B60" i="24" a="1"/>
  <c r="B60" i="24" s="1"/>
  <c r="G64" i="24" a="1"/>
  <c r="G64" i="24" s="1"/>
  <c r="F44" i="24" a="1"/>
  <c r="F44" i="24" s="1"/>
  <c r="B57" i="24" a="1"/>
  <c r="B57" i="24" s="1"/>
  <c r="O67" i="24" a="1"/>
  <c r="O67" i="24" s="1"/>
  <c r="G67" i="24" a="1"/>
  <c r="G67" i="24" s="1"/>
  <c r="I44" i="24" a="1"/>
  <c r="I44" i="24" s="1"/>
  <c r="J61" i="24" a="1"/>
  <c r="J61" i="24" s="1"/>
  <c r="K66" i="24" a="1"/>
  <c r="K66" i="24" s="1"/>
  <c r="J67" i="24" a="1"/>
  <c r="J67" i="24" s="1"/>
  <c r="G45" i="24" a="1"/>
  <c r="G45" i="24" s="1"/>
  <c r="N53" i="24" a="1"/>
  <c r="N53" i="24" s="1"/>
  <c r="H62" i="24" a="1"/>
  <c r="H62" i="24" s="1"/>
  <c r="L66" i="24" a="1"/>
  <c r="L66" i="24" s="1"/>
  <c r="O51" i="24" a="1"/>
  <c r="O51" i="24" s="1"/>
  <c r="H53" i="24" a="1"/>
  <c r="H53" i="24" s="1"/>
  <c r="B58" i="24" a="1"/>
  <c r="B58" i="24" s="1"/>
  <c r="C50" i="24" a="1"/>
  <c r="C50" i="24" s="1"/>
  <c r="N39" i="24" a="1"/>
  <c r="N39" i="24" s="1"/>
  <c r="B43" i="24" a="1"/>
  <c r="B43" i="24" s="1"/>
  <c r="L32" i="24" a="1"/>
  <c r="L32" i="24" s="1"/>
  <c r="O42" i="24" a="1"/>
  <c r="O42" i="24" s="1"/>
  <c r="K63" i="24" a="1"/>
  <c r="K63" i="24" s="1"/>
  <c r="L63" i="24" a="1"/>
  <c r="L63" i="24" s="1"/>
  <c r="N65" i="24" a="1"/>
  <c r="N65" i="24" s="1"/>
  <c r="I52" i="24" a="1"/>
  <c r="I52" i="24" s="1"/>
  <c r="N21" i="24" a="1"/>
  <c r="N21" i="24" s="1"/>
  <c r="O39" i="24" a="1"/>
  <c r="O39" i="24" s="1"/>
  <c r="O41" i="24" a="1"/>
  <c r="O41" i="24" s="1"/>
  <c r="C49" i="24" a="1"/>
  <c r="C49" i="24" s="1"/>
  <c r="L57" i="24" a="1"/>
  <c r="L57" i="24" s="1"/>
  <c r="E66" i="24" a="1"/>
  <c r="E66" i="24" s="1"/>
  <c r="F45" i="24" a="1"/>
  <c r="F45" i="24" s="1"/>
  <c r="G62" i="24" a="1"/>
  <c r="G62" i="24" s="1"/>
  <c r="O49" i="24" a="1"/>
  <c r="O49" i="24" s="1"/>
  <c r="B55" i="24" a="1"/>
  <c r="B55" i="24" s="1"/>
  <c r="K60" i="24" a="1"/>
  <c r="K60" i="24" s="1"/>
  <c r="N64" i="24" a="1"/>
  <c r="N64" i="24" s="1"/>
  <c r="H46" i="24" a="1"/>
  <c r="H46" i="24" s="1"/>
  <c r="B65" i="24" a="1"/>
  <c r="B65" i="24" s="1"/>
  <c r="L47" i="24" a="1"/>
  <c r="L47" i="24" s="1"/>
  <c r="N67" i="24" a="1"/>
  <c r="N67" i="24" s="1"/>
  <c r="N45" i="24" a="1"/>
  <c r="N45" i="24" s="1"/>
  <c r="H54" i="24" a="1"/>
  <c r="H54" i="24" s="1"/>
  <c r="L62" i="24" a="1"/>
  <c r="L62" i="24" s="1"/>
  <c r="O66" i="24" a="1"/>
  <c r="O66" i="24" s="1"/>
  <c r="G53" i="24" a="1"/>
  <c r="G53" i="24" s="1"/>
  <c r="G23" i="24" a="1"/>
  <c r="G23" i="24" s="1"/>
  <c r="B46" i="24" a="1"/>
  <c r="B46" i="24" s="1"/>
  <c r="K54" i="24" a="1"/>
  <c r="K54" i="24" s="1"/>
  <c r="C63" i="24" a="1"/>
  <c r="C63" i="24" s="1"/>
  <c r="I67" i="24" a="1"/>
  <c r="I67" i="24" s="1"/>
  <c r="I55" i="24" a="1"/>
  <c r="I55" i="24" s="1"/>
  <c r="K6" i="24" a="1"/>
  <c r="K6" i="24" s="1"/>
  <c r="K29" i="24" a="1"/>
  <c r="K29" i="24" s="1"/>
  <c r="O61" i="24" a="1"/>
  <c r="O61" i="24" s="1"/>
  <c r="J46" i="24" a="1"/>
  <c r="J46" i="24" s="1"/>
  <c r="I41" i="24" a="1"/>
  <c r="I41" i="24" s="1"/>
  <c r="F64" i="24" a="1"/>
  <c r="F64" i="24" s="1"/>
  <c r="F65" i="24" a="1"/>
  <c r="F65" i="24" s="1"/>
  <c r="J39" i="24" a="1"/>
  <c r="J39" i="24" s="1"/>
  <c r="L51" i="24" a="1"/>
  <c r="L51" i="24" s="1"/>
  <c r="G59" i="24" a="1"/>
  <c r="G59" i="24" s="1"/>
  <c r="J24" i="24" a="1"/>
  <c r="J24" i="24" s="1"/>
  <c r="B37" i="24" a="1"/>
  <c r="B37" i="24" s="1"/>
  <c r="G42" i="24" a="1"/>
  <c r="G42" i="24" s="1"/>
  <c r="B34" i="24" a="1"/>
  <c r="B34" i="24" s="1"/>
  <c r="O43" i="24" a="1"/>
  <c r="O43" i="24" s="1"/>
  <c r="F59" i="24" a="1"/>
  <c r="F59" i="24" s="1"/>
  <c r="K27" i="24" a="1"/>
  <c r="K27" i="24" s="1"/>
  <c r="N46" i="24" a="1"/>
  <c r="N46" i="24" s="1"/>
  <c r="H55" i="24" a="1"/>
  <c r="H55" i="24" s="1"/>
  <c r="B32" i="24" a="1"/>
  <c r="B32" i="24" s="1"/>
  <c r="F50" i="24" a="1"/>
  <c r="F50" i="24" s="1"/>
  <c r="G56" i="24" a="1"/>
  <c r="G56" i="24" s="1"/>
  <c r="O60" i="24" a="1"/>
  <c r="O60" i="24" s="1"/>
  <c r="E65" i="24" a="1"/>
  <c r="E65" i="24" s="1"/>
  <c r="C47" i="24" a="1"/>
  <c r="C47" i="24" s="1"/>
  <c r="O59" i="24" a="1"/>
  <c r="O59" i="24" s="1"/>
  <c r="E51" i="24" a="1"/>
  <c r="E51" i="24" s="1"/>
  <c r="I20" i="24" a="1"/>
  <c r="I20" i="24" s="1"/>
  <c r="K46" i="24" a="1"/>
  <c r="K46" i="24" s="1"/>
  <c r="C55" i="24" a="1"/>
  <c r="C55" i="24" s="1"/>
  <c r="H63" i="24" a="1"/>
  <c r="H63" i="24" s="1"/>
  <c r="F67" i="24" a="1"/>
  <c r="F67" i="24" s="1"/>
  <c r="E56" i="24" a="1"/>
  <c r="E56" i="24" s="1"/>
  <c r="L33" i="24" a="1"/>
  <c r="L33" i="24" s="1"/>
  <c r="I47" i="24" a="1"/>
  <c r="I47" i="24" s="1"/>
  <c r="I63" i="24" a="1"/>
  <c r="I63" i="24" s="1"/>
  <c r="L67" i="24" a="1"/>
  <c r="L67" i="24" s="1"/>
  <c r="G58" i="24" a="1"/>
  <c r="G58" i="24" s="1"/>
  <c r="I6" i="24" a="1"/>
  <c r="I6" i="24" s="1"/>
  <c r="H52" i="24" a="1"/>
  <c r="H52" i="24" s="1"/>
  <c r="N61" i="24" a="1"/>
  <c r="N61" i="24" s="1"/>
  <c r="E6" i="24" a="1"/>
  <c r="E6" i="24" s="1"/>
  <c r="N6" i="24" a="1"/>
  <c r="N6" i="24" s="1"/>
  <c r="F21" i="24" a="1"/>
  <c r="F21" i="24" s="1"/>
  <c r="E27" i="24" a="1"/>
  <c r="E27" i="24" s="1"/>
  <c r="F38" i="24" a="1"/>
  <c r="F38" i="24" s="1"/>
  <c r="N42" i="24" a="1"/>
  <c r="N42" i="24" s="1"/>
  <c r="K34" i="24" a="1"/>
  <c r="K34" i="24" s="1"/>
  <c r="G18" i="24" a="1"/>
  <c r="G18" i="24" s="1"/>
  <c r="F51" i="24" a="1"/>
  <c r="F51" i="24" s="1"/>
  <c r="I30" i="24" a="1"/>
  <c r="I30" i="24" s="1"/>
  <c r="H47" i="24" a="1"/>
  <c r="H47" i="24" s="1"/>
  <c r="O55" i="24" a="1"/>
  <c r="O55" i="24" s="1"/>
  <c r="B44" i="24" a="1"/>
  <c r="B44" i="24" s="1"/>
  <c r="L56" i="24" a="1"/>
  <c r="L56" i="24" s="1"/>
  <c r="I61" i="24" a="1"/>
  <c r="I61" i="24" s="1"/>
  <c r="F49" i="24" a="1"/>
  <c r="F49" i="24" s="1"/>
  <c r="G61" i="24" a="1"/>
  <c r="G61" i="24" s="1"/>
  <c r="C66" i="24" a="1"/>
  <c r="C66" i="24" s="1"/>
  <c r="B54" i="24" a="1"/>
  <c r="B54" i="24" s="1"/>
  <c r="C30" i="24" a="1"/>
  <c r="C30" i="24" s="1"/>
  <c r="J56" i="24" a="1"/>
  <c r="J56" i="24" s="1"/>
  <c r="K67" i="24" a="1"/>
  <c r="K67" i="24" s="1"/>
  <c r="K39" i="24" a="1"/>
  <c r="K39" i="24" s="1"/>
  <c r="E48" i="24" a="1"/>
  <c r="E48" i="24" s="1"/>
  <c r="E64" i="24" a="1"/>
  <c r="E64" i="24" s="1"/>
  <c r="J31" i="24" a="1"/>
  <c r="J31" i="24" s="1"/>
  <c r="I60" i="24" a="1"/>
  <c r="I60" i="24" s="1"/>
  <c r="F6" i="24" a="1"/>
  <c r="F6" i="24" s="1"/>
  <c r="N18" i="24" a="1"/>
  <c r="N18" i="24" s="1"/>
  <c r="N44" i="24" a="1"/>
  <c r="N44" i="24" s="1"/>
  <c r="J49" i="24" a="1"/>
  <c r="J49" i="24" s="1"/>
  <c r="K62" i="24" a="1"/>
  <c r="K62" i="24" s="1"/>
  <c r="L58" i="24" a="1"/>
  <c r="L58" i="24" s="1"/>
  <c r="G50" i="24" a="1"/>
  <c r="G50" i="24" s="1"/>
  <c r="G65" i="24" a="1"/>
  <c r="G65" i="24" s="1"/>
  <c r="F30" i="24" a="1"/>
  <c r="F30" i="24" s="1"/>
  <c r="B64" i="24" a="1"/>
  <c r="B64" i="24" s="1"/>
  <c r="C48" i="24" a="1"/>
  <c r="C48" i="24" s="1"/>
  <c r="L55" i="24" a="1"/>
  <c r="L55" i="24" s="1"/>
  <c r="O46" i="24" a="1"/>
  <c r="O46" i="24" s="1"/>
  <c r="G66" i="24" a="1"/>
  <c r="G66" i="24" s="1"/>
  <c r="O23" i="24" a="1"/>
  <c r="O23" i="24" s="1"/>
  <c r="G29" i="24" a="1"/>
  <c r="G29" i="24" s="1"/>
  <c r="C20" i="24" a="1"/>
  <c r="C20" i="24" s="1"/>
  <c r="E17" i="24" a="1"/>
  <c r="E17" i="24" s="1"/>
  <c r="E36" i="24" a="1"/>
  <c r="E36" i="24" s="1"/>
  <c r="G44" i="24" a="1"/>
  <c r="G44" i="24" s="1"/>
  <c r="N52" i="24" a="1"/>
  <c r="N52" i="24" s="1"/>
  <c r="H61" i="24" a="1"/>
  <c r="H61" i="24" s="1"/>
  <c r="J57" i="24" a="1"/>
  <c r="J57" i="24" s="1"/>
  <c r="B52" i="24" a="1"/>
  <c r="B52" i="24" s="1"/>
  <c r="E57" i="24" a="1"/>
  <c r="E57" i="24" s="1"/>
  <c r="E62" i="24" a="1"/>
  <c r="E62" i="24" s="1"/>
  <c r="I66" i="24" a="1"/>
  <c r="I66" i="24" s="1"/>
  <c r="H51" i="24" a="1"/>
  <c r="H51" i="24" s="1"/>
  <c r="B62" i="24" a="1"/>
  <c r="B62" i="24" s="1"/>
  <c r="N66" i="24" a="1"/>
  <c r="N66" i="24" s="1"/>
  <c r="K57" i="24" a="1"/>
  <c r="K57" i="24" s="1"/>
  <c r="G39" i="24" a="1"/>
  <c r="G39" i="24" s="1"/>
  <c r="F57" i="24" a="1"/>
  <c r="F57" i="24" s="1"/>
  <c r="I64" i="24" a="1"/>
  <c r="I64" i="24" s="1"/>
  <c r="N62" i="24" a="1"/>
  <c r="N62" i="24" s="1"/>
  <c r="L40" i="24" a="1"/>
  <c r="L40" i="24" s="1"/>
  <c r="K49" i="24" a="1"/>
  <c r="K49" i="24" s="1"/>
  <c r="C58" i="24" a="1"/>
  <c r="C58" i="24" s="1"/>
  <c r="J64" i="24" a="1"/>
  <c r="J64" i="24" s="1"/>
  <c r="O40" i="24" a="1"/>
  <c r="O40" i="24" s="1"/>
  <c r="E63" i="24" a="1"/>
  <c r="E63" i="24" s="1"/>
  <c r="G6" i="24" a="1"/>
  <c r="G6" i="24" s="1"/>
  <c r="F26" i="24" a="1"/>
  <c r="F26" i="24" s="1"/>
  <c r="J40" i="24" a="1"/>
  <c r="J40" i="24" s="1"/>
  <c r="I58" i="24" a="1"/>
  <c r="I58" i="24" s="1"/>
  <c r="E67" i="24" a="1"/>
  <c r="E67" i="24" s="1"/>
  <c r="N58" i="24" a="1"/>
  <c r="N58" i="24" s="1"/>
  <c r="F35" i="24" a="1"/>
  <c r="F35" i="24" s="1"/>
  <c r="E54" i="24" a="1"/>
  <c r="E54" i="24" s="1"/>
  <c r="F52" i="24" a="1"/>
  <c r="F52" i="24" s="1"/>
  <c r="N43" i="24" a="1"/>
  <c r="N43" i="24" s="1"/>
  <c r="G30" i="24" a="1"/>
  <c r="G30" i="24" s="1"/>
  <c r="G32" i="24" a="1"/>
  <c r="G32" i="24" s="1"/>
  <c r="C28" i="24" a="1"/>
  <c r="C28" i="24" s="1"/>
  <c r="I46" i="24" a="1"/>
  <c r="I46" i="24" s="1"/>
  <c r="J63" i="24" a="1"/>
  <c r="J63" i="24" s="1"/>
  <c r="C42" i="24" a="1"/>
  <c r="C42" i="24" s="1"/>
  <c r="C51" i="24" a="1"/>
  <c r="C51" i="24" s="1"/>
  <c r="L59" i="24" a="1"/>
  <c r="L59" i="24" s="1"/>
  <c r="O52" i="24" a="1"/>
  <c r="O52" i="24" s="1"/>
  <c r="B63" i="24" a="1"/>
  <c r="B63" i="24" s="1"/>
  <c r="F32" i="24" a="1"/>
  <c r="F32" i="24" s="1"/>
  <c r="O54" i="24" a="1"/>
  <c r="O54" i="24" s="1"/>
  <c r="O62" i="24" a="1"/>
  <c r="O62" i="24" s="1"/>
  <c r="H67" i="24" a="1"/>
  <c r="H67" i="24" s="1"/>
  <c r="O63" i="24" a="1"/>
  <c r="O63" i="24" s="1"/>
  <c r="J42" i="24" a="1"/>
  <c r="J42" i="24" s="1"/>
  <c r="N50" i="24" a="1"/>
  <c r="N50" i="24" s="1"/>
  <c r="H59" i="24" a="1"/>
  <c r="H59" i="24" s="1"/>
  <c r="J65" i="24" a="1"/>
  <c r="J65" i="24" s="1"/>
  <c r="B66" i="24" a="1"/>
  <c r="B66" i="24" s="1"/>
  <c r="F60" i="24" a="1"/>
  <c r="F60" i="24" s="1"/>
  <c r="K65" i="24" a="1"/>
  <c r="K65" i="24" s="1"/>
  <c r="J45" i="24" a="1"/>
  <c r="J45" i="24" s="1"/>
  <c r="C67" i="24" a="1"/>
  <c r="C67" i="24" s="1"/>
  <c r="B6" i="24" a="1"/>
  <c r="B6" i="24" s="1"/>
  <c r="N16" i="24" a="1"/>
  <c r="N16" i="24" s="1"/>
  <c r="J55" i="24" a="1"/>
  <c r="J55" i="24" s="1"/>
  <c r="E60" i="24" a="1"/>
  <c r="E60" i="24" s="1"/>
  <c r="E41" i="24" a="1"/>
  <c r="E41" i="24" s="1"/>
  <c r="K43" i="24" a="1"/>
  <c r="K43" i="24" s="1"/>
  <c r="H66" i="24" a="1"/>
  <c r="H66" i="24" s="1"/>
  <c r="B49" i="24" a="1"/>
  <c r="B49" i="24" s="1"/>
  <c r="H29" i="24" a="1"/>
  <c r="H29" i="24" s="1"/>
  <c r="H9" i="24" a="1"/>
  <c r="H9" i="24" s="1"/>
  <c r="H16" i="24" a="1"/>
  <c r="H16" i="24" s="1"/>
  <c r="H8" i="24" a="1"/>
  <c r="H8" i="24" s="1"/>
  <c r="H30" i="24" a="1"/>
  <c r="H30" i="24" s="1"/>
  <c r="H21" i="24" a="1"/>
  <c r="H21" i="24" s="1"/>
  <c r="H41" i="24" a="1"/>
  <c r="H41" i="24" s="1"/>
  <c r="H44" i="24" a="1"/>
  <c r="H44" i="24" s="1"/>
  <c r="H12" i="24" a="1"/>
  <c r="H12" i="24" s="1"/>
  <c r="H17" i="24" a="1"/>
  <c r="H17" i="24" s="1"/>
  <c r="H23" i="24" a="1"/>
  <c r="H23" i="24" s="1"/>
  <c r="H39" i="24" a="1"/>
  <c r="H39" i="24" s="1"/>
  <c r="H32" i="24" a="1"/>
  <c r="H32" i="24" s="1"/>
  <c r="H34" i="24" a="1"/>
  <c r="H34" i="24" s="1"/>
  <c r="H42" i="24" a="1"/>
  <c r="H42" i="24" s="1"/>
  <c r="H7" i="24" a="1"/>
  <c r="H7" i="24" s="1"/>
  <c r="H24" i="24" a="1"/>
  <c r="H24" i="24" s="1"/>
  <c r="H20" i="24" a="1"/>
  <c r="H20" i="24" s="1"/>
  <c r="H15" i="24" a="1"/>
  <c r="H15" i="24" s="1"/>
  <c r="H19" i="24" a="1"/>
  <c r="H19" i="24" s="1"/>
  <c r="H31" i="24" a="1"/>
  <c r="H31" i="24" s="1"/>
  <c r="H27" i="24" a="1"/>
  <c r="H27" i="24" s="1"/>
  <c r="H43" i="24" a="1"/>
  <c r="H43" i="24" s="1"/>
  <c r="H14" i="24" a="1"/>
  <c r="H14" i="24" s="1"/>
  <c r="H22" i="24" a="1"/>
  <c r="H22" i="24" s="1"/>
  <c r="H28" i="24" a="1"/>
  <c r="H28" i="24" s="1"/>
  <c r="H25" i="24" a="1"/>
  <c r="H25" i="24" s="1"/>
  <c r="H36" i="24" a="1"/>
  <c r="H36" i="24" s="1"/>
  <c r="H18" i="24" a="1"/>
  <c r="H18" i="24" s="1"/>
  <c r="H38" i="24" a="1"/>
  <c r="H38" i="24" s="1"/>
  <c r="H26" i="24" a="1"/>
  <c r="H26" i="24" s="1"/>
  <c r="H13" i="24" a="1"/>
  <c r="H13" i="24" s="1"/>
  <c r="H40" i="24" a="1"/>
  <c r="H40" i="24" s="1"/>
  <c r="H37" i="24" a="1"/>
  <c r="H37" i="24" s="1"/>
  <c r="H11" i="24" a="1"/>
  <c r="H11" i="24" s="1"/>
  <c r="H33" i="24" a="1"/>
  <c r="H33" i="24" s="1"/>
  <c r="H10" i="24" a="1"/>
  <c r="H10" i="24" s="1"/>
  <c r="C6" i="24" a="1"/>
  <c r="C6" i="24" s="1"/>
  <c r="L6" i="24" a="1"/>
  <c r="L6" i="24" s="1"/>
  <c r="H6" i="24" a="1"/>
  <c r="H6" i="24" s="1"/>
  <c r="J6" i="24" a="1"/>
  <c r="J6" i="24" s="1"/>
  <c r="O7" i="24" a="1"/>
  <c r="O7" i="24" s="1"/>
  <c r="O6" i="24" a="1"/>
  <c r="O6" i="24" s="1"/>
  <c r="O14" i="24" a="1"/>
  <c r="O14" i="24" s="1"/>
  <c r="O8" i="24" a="1"/>
  <c r="O8" i="24" s="1"/>
  <c r="O15" i="24" a="1"/>
  <c r="O15" i="24" s="1"/>
  <c r="O11" i="24" a="1"/>
  <c r="O11" i="24" s="1"/>
  <c r="O9" i="24" a="1"/>
  <c r="O9" i="24" s="1"/>
  <c r="R83" i="18" a="1"/>
  <c r="R83" i="18" s="1"/>
  <c r="R125" i="18" a="1"/>
  <c r="R125" i="18" s="1"/>
  <c r="R49" i="18" a="1"/>
  <c r="R49" i="18" s="1"/>
  <c r="R107" i="18" a="1"/>
  <c r="R107" i="18" s="1"/>
  <c r="R47" i="18" a="1"/>
  <c r="R47" i="18" s="1"/>
  <c r="B69" i="12" a="1"/>
  <c r="B69" i="12" s="1"/>
  <c r="R121" i="18" a="1"/>
  <c r="R121" i="18" s="1"/>
  <c r="R29" i="18" a="1"/>
  <c r="R29" i="18" s="1"/>
  <c r="R59" i="18" a="1"/>
  <c r="R59" i="18" s="1"/>
  <c r="R127" i="18" a="1"/>
  <c r="R127" i="18" s="1"/>
  <c r="R37" i="18" a="1"/>
  <c r="R37" i="18" s="1"/>
  <c r="D68" i="12" a="1"/>
  <c r="D68" i="12" s="1"/>
  <c r="C69" i="12" a="1"/>
  <c r="C69" i="12" s="1"/>
  <c r="R99" i="18" a="1"/>
  <c r="R99" i="18" s="1"/>
  <c r="R131" i="18" a="1"/>
  <c r="R131" i="18" s="1"/>
  <c r="R71" i="18" a="1"/>
  <c r="R71" i="18" s="1"/>
  <c r="R81" i="18" a="1"/>
  <c r="R81" i="18" s="1"/>
  <c r="R97" i="18" a="1"/>
  <c r="R97" i="18" s="1"/>
  <c r="R53" i="18" a="1"/>
  <c r="R53" i="18" s="1"/>
  <c r="R79" i="18" a="1"/>
  <c r="R79" i="18" s="1"/>
  <c r="B142" i="18" a="1"/>
  <c r="B142" i="18" s="1"/>
  <c r="R67" i="18" a="1"/>
  <c r="R67" i="18" s="1"/>
  <c r="R61" i="18" a="1"/>
  <c r="R61" i="18" s="1"/>
  <c r="R109" i="18" a="1"/>
  <c r="R109" i="18" s="1"/>
  <c r="R119" i="18" a="1"/>
  <c r="R119" i="18" s="1"/>
  <c r="R133" i="18" a="1"/>
  <c r="R133" i="18" s="1"/>
  <c r="R117" i="18" a="1"/>
  <c r="R117" i="18" s="1"/>
  <c r="R73" i="18" a="1"/>
  <c r="R73" i="18" s="1"/>
  <c r="A68" i="12" a="1"/>
  <c r="A68" i="12" s="1"/>
  <c r="C141" i="18" a="1"/>
  <c r="C141" i="18" s="1"/>
  <c r="A141" i="18" a="1"/>
  <c r="A141" i="18" s="1"/>
  <c r="E68" i="12" a="1"/>
  <c r="E68" i="12" s="1"/>
  <c r="E142" i="18" a="1"/>
  <c r="E142" i="18" s="1"/>
  <c r="R105" i="18" a="1"/>
  <c r="R105" i="18" s="1"/>
  <c r="R91" i="18" a="1"/>
  <c r="R91" i="18" s="1"/>
  <c r="R129" i="18" a="1"/>
  <c r="R129" i="18" s="1"/>
  <c r="R85" i="18" a="1"/>
  <c r="R85" i="18" s="1"/>
  <c r="R77" i="18" a="1"/>
  <c r="R77" i="18" s="1"/>
  <c r="R111" i="18" a="1"/>
  <c r="R111" i="18" s="1"/>
  <c r="B68" i="12" a="1"/>
  <c r="B68" i="12" s="1"/>
  <c r="B141" i="18" a="1"/>
  <c r="B141" i="18" s="1"/>
  <c r="R55" i="18" a="1"/>
  <c r="R55" i="18" s="1"/>
  <c r="R65" i="18" a="1"/>
  <c r="R65" i="18" s="1"/>
  <c r="R75" i="18" a="1"/>
  <c r="R75" i="18" s="1"/>
  <c r="R123" i="18" a="1"/>
  <c r="R123" i="18" s="1"/>
  <c r="R63" i="18" a="1"/>
  <c r="R63" i="18" s="1"/>
  <c r="E69" i="12" a="1"/>
  <c r="E69" i="12" s="1"/>
  <c r="C142" i="18" a="1"/>
  <c r="C142" i="18" s="1"/>
  <c r="A69" i="12" a="1"/>
  <c r="A69" i="12" s="1"/>
  <c r="R51" i="18" a="1"/>
  <c r="R51" i="18" s="1"/>
  <c r="R31" i="18" a="1"/>
  <c r="R31" i="18" s="1"/>
  <c r="R93" i="18" a="1"/>
  <c r="R93" i="18" s="1"/>
  <c r="R103" i="18" a="1"/>
  <c r="R103" i="18" s="1"/>
  <c r="R17" i="18" a="1"/>
  <c r="R17" i="18" s="1"/>
  <c r="R45" i="18" a="1"/>
  <c r="R45" i="18" s="1"/>
  <c r="R101" i="18" a="1"/>
  <c r="R101" i="18" s="1"/>
  <c r="R41" i="18" a="1"/>
  <c r="R41" i="18" s="1"/>
  <c r="R57" i="18" a="1"/>
  <c r="R57" i="18" s="1"/>
  <c r="R33" i="18" a="1"/>
  <c r="R33" i="18" s="1"/>
  <c r="E141" i="18" a="1"/>
  <c r="E141" i="18" s="1"/>
  <c r="D69" i="12" a="1"/>
  <c r="D69" i="12" s="1"/>
  <c r="R95" i="18" a="1"/>
  <c r="R95" i="18" s="1"/>
  <c r="C68" i="12" a="1"/>
  <c r="C68" i="12" s="1"/>
  <c r="R89" i="18" a="1"/>
  <c r="R89" i="18" s="1"/>
  <c r="R115" i="18" a="1"/>
  <c r="R115" i="18" s="1"/>
  <c r="R87" i="18" a="1"/>
  <c r="R87" i="18" s="1"/>
  <c r="R113" i="18" a="1"/>
  <c r="R113" i="18" s="1"/>
  <c r="R69" i="18" a="1"/>
  <c r="R69" i="18" s="1"/>
  <c r="A142" i="18" a="1"/>
  <c r="A142" i="18" s="1"/>
  <c r="A16" i="21" a="1"/>
  <c r="A16" i="21" s="1"/>
  <c r="A16" i="15" a="1"/>
  <c r="A16" i="15" s="1"/>
  <c r="B13" i="21" a="1"/>
  <c r="B13" i="21" s="1"/>
  <c r="B15" i="21" a="1"/>
  <c r="B15" i="21" s="1"/>
  <c r="B17" i="21" a="1"/>
  <c r="B17" i="21" s="1"/>
  <c r="A19" i="21" a="1"/>
  <c r="A19" i="21" s="1"/>
  <c r="A21" i="21" a="1"/>
  <c r="A21" i="21" s="1"/>
  <c r="A23" i="21" a="1"/>
  <c r="A23" i="21" s="1"/>
  <c r="D24" i="21" a="1"/>
  <c r="D24" i="21" s="1"/>
  <c r="C26" i="21" a="1"/>
  <c r="C26" i="21" s="1"/>
  <c r="C28" i="21" a="1"/>
  <c r="C28" i="21" s="1"/>
  <c r="C30" i="21" a="1"/>
  <c r="C30" i="21" s="1"/>
  <c r="C32" i="21" a="1"/>
  <c r="C32" i="21" s="1"/>
  <c r="C34" i="21" a="1"/>
  <c r="C34" i="21" s="1"/>
  <c r="C36" i="21" a="1"/>
  <c r="C36" i="21" s="1"/>
  <c r="B38" i="21" a="1"/>
  <c r="B38" i="21" s="1"/>
  <c r="A40" i="21" a="1"/>
  <c r="A40" i="21" s="1"/>
  <c r="A42" i="21" a="1"/>
  <c r="A42" i="21" s="1"/>
  <c r="A44" i="21" a="1"/>
  <c r="A44" i="21" s="1"/>
  <c r="A46" i="21" a="1"/>
  <c r="A46" i="21" s="1"/>
  <c r="A48" i="21" a="1"/>
  <c r="A48" i="21" s="1"/>
  <c r="A50" i="21" a="1"/>
  <c r="A50" i="21" s="1"/>
  <c r="A52" i="21" a="1"/>
  <c r="A52" i="21" s="1"/>
  <c r="D53" i="21" a="1"/>
  <c r="D53" i="21" s="1"/>
  <c r="D55" i="21" a="1"/>
  <c r="D55" i="21" s="1"/>
  <c r="D57" i="21" a="1"/>
  <c r="D57" i="21" s="1"/>
  <c r="C59" i="21" a="1"/>
  <c r="C59" i="21" s="1"/>
  <c r="C61" i="21" a="1"/>
  <c r="C61" i="21" s="1"/>
  <c r="C63" i="21" a="1"/>
  <c r="C63" i="21" s="1"/>
  <c r="C65" i="21" a="1"/>
  <c r="C65" i="21" s="1"/>
  <c r="C67" i="21" a="1"/>
  <c r="C67" i="21" s="1"/>
  <c r="E10" i="12" a="1"/>
  <c r="E10" i="12" s="1"/>
  <c r="C17" i="21" a="1"/>
  <c r="C17" i="21" s="1"/>
  <c r="A25" i="21" a="1"/>
  <c r="A25" i="21" s="1"/>
  <c r="D32" i="21" a="1"/>
  <c r="D32" i="21" s="1"/>
  <c r="B40" i="21" a="1"/>
  <c r="B40" i="21" s="1"/>
  <c r="B48" i="21" a="1"/>
  <c r="B48" i="21" s="1"/>
  <c r="A56" i="21" a="1"/>
  <c r="A56" i="21" s="1"/>
  <c r="D63" i="21" a="1"/>
  <c r="D63" i="21" s="1"/>
  <c r="A49" i="21" a="1"/>
  <c r="A49" i="21" s="1"/>
  <c r="C62" i="21" a="1"/>
  <c r="C62" i="21" s="1"/>
  <c r="D9" i="12" a="1"/>
  <c r="D9" i="12" s="1"/>
  <c r="C19" i="21" a="1"/>
  <c r="C19" i="21" s="1"/>
  <c r="C21" i="21" a="1"/>
  <c r="C21" i="21" s="1"/>
  <c r="C23" i="21" a="1"/>
  <c r="C23" i="21" s="1"/>
  <c r="B25" i="21" a="1"/>
  <c r="B25" i="21" s="1"/>
  <c r="A27" i="21" a="1"/>
  <c r="A27" i="21" s="1"/>
  <c r="A29" i="21" a="1"/>
  <c r="A29" i="21" s="1"/>
  <c r="A31" i="21" a="1"/>
  <c r="A31" i="21" s="1"/>
  <c r="A33" i="21" a="1"/>
  <c r="A33" i="21" s="1"/>
  <c r="A35" i="21" a="1"/>
  <c r="A35" i="21" s="1"/>
  <c r="D38" i="21" a="1"/>
  <c r="D38" i="21" s="1"/>
  <c r="C40" i="21" a="1"/>
  <c r="C40" i="21" s="1"/>
  <c r="C42" i="21" a="1"/>
  <c r="C42" i="21" s="1"/>
  <c r="C44" i="21" a="1"/>
  <c r="C44" i="21" s="1"/>
  <c r="C46" i="21" a="1"/>
  <c r="C46" i="21" s="1"/>
  <c r="C48" i="21" a="1"/>
  <c r="C48" i="21" s="1"/>
  <c r="C50" i="21" a="1"/>
  <c r="C50" i="21" s="1"/>
  <c r="C52" i="21" a="1"/>
  <c r="C52" i="21" s="1"/>
  <c r="B54" i="21" a="1"/>
  <c r="B54" i="21" s="1"/>
  <c r="B56" i="21" a="1"/>
  <c r="B56" i="21" s="1"/>
  <c r="B58" i="21" a="1"/>
  <c r="B58" i="21" s="1"/>
  <c r="A60" i="21" a="1"/>
  <c r="A60" i="21" s="1"/>
  <c r="A62" i="21" a="1"/>
  <c r="A62" i="21" s="1"/>
  <c r="A64" i="21" a="1"/>
  <c r="A64" i="21" s="1"/>
  <c r="A66" i="21" a="1"/>
  <c r="A66" i="21" s="1"/>
  <c r="A68" i="21" a="1"/>
  <c r="A68" i="21" s="1"/>
  <c r="D69" i="21" a="1"/>
  <c r="D69" i="21" s="1"/>
  <c r="B66" i="21" a="1"/>
  <c r="B66" i="21" s="1"/>
  <c r="B11" i="12" a="1"/>
  <c r="B11" i="12" s="1"/>
  <c r="B14" i="21" a="1"/>
  <c r="B14" i="21" s="1"/>
  <c r="A18" i="21" a="1"/>
  <c r="A18" i="21" s="1"/>
  <c r="A22" i="21" a="1"/>
  <c r="A22" i="21" s="1"/>
  <c r="D25" i="21" a="1"/>
  <c r="D25" i="21" s="1"/>
  <c r="C29" i="21" a="1"/>
  <c r="C29" i="21" s="1"/>
  <c r="C33" i="21" a="1"/>
  <c r="C33" i="21" s="1"/>
  <c r="B37" i="21" a="1"/>
  <c r="B37" i="21" s="1"/>
  <c r="A41" i="21" a="1"/>
  <c r="A41" i="21" s="1"/>
  <c r="A45" i="21" a="1"/>
  <c r="A45" i="21" s="1"/>
  <c r="D54" i="21" a="1"/>
  <c r="D54" i="21" s="1"/>
  <c r="C66" i="21" a="1"/>
  <c r="C66" i="21" s="1"/>
  <c r="A12" i="21" a="1"/>
  <c r="A12" i="21" s="1"/>
  <c r="A14" i="21" a="1"/>
  <c r="A14" i="21" s="1"/>
  <c r="D19" i="21" a="1"/>
  <c r="D19" i="21" s="1"/>
  <c r="D21" i="21" a="1"/>
  <c r="D21" i="21" s="1"/>
  <c r="D23" i="21" a="1"/>
  <c r="D23" i="21" s="1"/>
  <c r="C25" i="21" a="1"/>
  <c r="C25" i="21" s="1"/>
  <c r="B27" i="21" a="1"/>
  <c r="B27" i="21" s="1"/>
  <c r="B29" i="21" a="1"/>
  <c r="B29" i="21" s="1"/>
  <c r="B31" i="21" a="1"/>
  <c r="B31" i="21" s="1"/>
  <c r="B33" i="21" a="1"/>
  <c r="B33" i="21" s="1"/>
  <c r="B35" i="21" a="1"/>
  <c r="B35" i="21" s="1"/>
  <c r="A37" i="21" a="1"/>
  <c r="A37" i="21" s="1"/>
  <c r="D40" i="21" a="1"/>
  <c r="D40" i="21" s="1"/>
  <c r="D42" i="21" a="1"/>
  <c r="D42" i="21" s="1"/>
  <c r="D44" i="21" a="1"/>
  <c r="D44" i="21" s="1"/>
  <c r="D46" i="21" a="1"/>
  <c r="D46" i="21" s="1"/>
  <c r="D48" i="21" a="1"/>
  <c r="D48" i="21" s="1"/>
  <c r="D50" i="21" a="1"/>
  <c r="D50" i="21" s="1"/>
  <c r="D52" i="21" a="1"/>
  <c r="D52" i="21" s="1"/>
  <c r="C54" i="21" a="1"/>
  <c r="C54" i="21" s="1"/>
  <c r="C56" i="21" a="1"/>
  <c r="C56" i="21" s="1"/>
  <c r="C58" i="21" a="1"/>
  <c r="C58" i="21" s="1"/>
  <c r="B60" i="21" a="1"/>
  <c r="B60" i="21" s="1"/>
  <c r="B62" i="21" a="1"/>
  <c r="B62" i="21" s="1"/>
  <c r="B64" i="21" a="1"/>
  <c r="B64" i="21" s="1"/>
  <c r="B68" i="21" a="1"/>
  <c r="B68" i="21" s="1"/>
  <c r="C12" i="12" a="1"/>
  <c r="C12" i="12" s="1"/>
  <c r="B12" i="21" a="1"/>
  <c r="B12" i="21" s="1"/>
  <c r="B16" i="21" a="1"/>
  <c r="B16" i="21" s="1"/>
  <c r="A20" i="21" a="1"/>
  <c r="A20" i="21" s="1"/>
  <c r="A24" i="21" a="1"/>
  <c r="A24" i="21" s="1"/>
  <c r="C27" i="21" a="1"/>
  <c r="C27" i="21" s="1"/>
  <c r="C31" i="21" a="1"/>
  <c r="C31" i="21" s="1"/>
  <c r="C35" i="21" a="1"/>
  <c r="C35" i="21" s="1"/>
  <c r="A39" i="21" a="1"/>
  <c r="A39" i="21" s="1"/>
  <c r="A43" i="21" a="1"/>
  <c r="A43" i="21" s="1"/>
  <c r="A47" i="21" a="1"/>
  <c r="A47" i="21" s="1"/>
  <c r="C60" i="21" a="1"/>
  <c r="C60" i="21" s="1"/>
  <c r="A10" i="12" a="1"/>
  <c r="A10" i="12" s="1"/>
  <c r="C14" i="21" a="1"/>
  <c r="C14" i="21" s="1"/>
  <c r="C16" i="21" a="1"/>
  <c r="C16" i="21" s="1"/>
  <c r="B18" i="21" a="1"/>
  <c r="B18" i="21" s="1"/>
  <c r="B20" i="21" a="1"/>
  <c r="B20" i="21" s="1"/>
  <c r="B22" i="21" a="1"/>
  <c r="B22" i="21" s="1"/>
  <c r="B24" i="21" a="1"/>
  <c r="B24" i="21" s="1"/>
  <c r="D27" i="21" a="1"/>
  <c r="D27" i="21" s="1"/>
  <c r="D29" i="21" a="1"/>
  <c r="D29" i="21" s="1"/>
  <c r="D31" i="21" a="1"/>
  <c r="D31" i="21" s="1"/>
  <c r="D33" i="21" a="1"/>
  <c r="D33" i="21" s="1"/>
  <c r="D35" i="21" a="1"/>
  <c r="D35" i="21" s="1"/>
  <c r="C37" i="21" a="1"/>
  <c r="C37" i="21" s="1"/>
  <c r="B39" i="21" a="1"/>
  <c r="B39" i="21" s="1"/>
  <c r="B41" i="21" a="1"/>
  <c r="B41" i="21" s="1"/>
  <c r="B43" i="21" a="1"/>
  <c r="B43" i="21" s="1"/>
  <c r="B45" i="21" a="1"/>
  <c r="B45" i="21" s="1"/>
  <c r="B47" i="21" a="1"/>
  <c r="B47" i="21" s="1"/>
  <c r="B49" i="21" a="1"/>
  <c r="B49" i="21" s="1"/>
  <c r="B51" i="21" a="1"/>
  <c r="B51" i="21" s="1"/>
  <c r="A53" i="21" a="1"/>
  <c r="A53" i="21" s="1"/>
  <c r="A55" i="21" a="1"/>
  <c r="A55" i="21" s="1"/>
  <c r="A57" i="21" a="1"/>
  <c r="A57" i="21" s="1"/>
  <c r="D60" i="21" a="1"/>
  <c r="D60" i="21" s="1"/>
  <c r="D62" i="21" a="1"/>
  <c r="D62" i="21" s="1"/>
  <c r="D64" i="21" a="1"/>
  <c r="D64" i="21" s="1"/>
  <c r="D66" i="21" a="1"/>
  <c r="D66" i="21" s="1"/>
  <c r="D68" i="21" a="1"/>
  <c r="D68" i="21" s="1"/>
  <c r="E11" i="12" a="1"/>
  <c r="E11" i="12" s="1"/>
  <c r="C13" i="21" a="1"/>
  <c r="C13" i="21" s="1"/>
  <c r="B21" i="21" a="1"/>
  <c r="B21" i="21" s="1"/>
  <c r="D28" i="21" a="1"/>
  <c r="D28" i="21" s="1"/>
  <c r="D36" i="21" a="1"/>
  <c r="D36" i="21" s="1"/>
  <c r="B44" i="21" a="1"/>
  <c r="B44" i="21" s="1"/>
  <c r="A54" i="21" a="1"/>
  <c r="A54" i="21" s="1"/>
  <c r="D59" i="21" a="1"/>
  <c r="D59" i="21" s="1"/>
  <c r="C69" i="21" a="1"/>
  <c r="C69" i="21" s="1"/>
  <c r="D56" i="21" a="1"/>
  <c r="D56" i="21" s="1"/>
  <c r="D12" i="21" a="1"/>
  <c r="D12" i="21" s="1"/>
  <c r="D14" i="21" a="1"/>
  <c r="D14" i="21" s="1"/>
  <c r="D16" i="21" a="1"/>
  <c r="D16" i="21" s="1"/>
  <c r="C18" i="21" a="1"/>
  <c r="C18" i="21" s="1"/>
  <c r="C20" i="21" a="1"/>
  <c r="C20" i="21" s="1"/>
  <c r="C22" i="21" a="1"/>
  <c r="C22" i="21" s="1"/>
  <c r="A26" i="21" a="1"/>
  <c r="A26" i="21" s="1"/>
  <c r="A28" i="21" a="1"/>
  <c r="A28" i="21" s="1"/>
  <c r="A30" i="21" a="1"/>
  <c r="A30" i="21" s="1"/>
  <c r="A32" i="21" a="1"/>
  <c r="A32" i="21" s="1"/>
  <c r="A34" i="21" a="1"/>
  <c r="A34" i="21" s="1"/>
  <c r="A36" i="21" a="1"/>
  <c r="A36" i="21" s="1"/>
  <c r="D37" i="21" a="1"/>
  <c r="D37" i="21" s="1"/>
  <c r="C39" i="21" a="1"/>
  <c r="C39" i="21" s="1"/>
  <c r="C41" i="21" a="1"/>
  <c r="C41" i="21" s="1"/>
  <c r="C43" i="21" a="1"/>
  <c r="C43" i="21" s="1"/>
  <c r="C45" i="21" a="1"/>
  <c r="C45" i="21" s="1"/>
  <c r="C47" i="21" a="1"/>
  <c r="C47" i="21" s="1"/>
  <c r="C49" i="21" a="1"/>
  <c r="C49" i="21" s="1"/>
  <c r="C51" i="21" a="1"/>
  <c r="C51" i="21" s="1"/>
  <c r="B53" i="21" a="1"/>
  <c r="B53" i="21" s="1"/>
  <c r="B55" i="21" a="1"/>
  <c r="B55" i="21" s="1"/>
  <c r="B57" i="21" a="1"/>
  <c r="B57" i="21" s="1"/>
  <c r="A59" i="21" a="1"/>
  <c r="A59" i="21" s="1"/>
  <c r="A61" i="21" a="1"/>
  <c r="A61" i="21" s="1"/>
  <c r="A63" i="21" a="1"/>
  <c r="A63" i="21" s="1"/>
  <c r="A65" i="21" a="1"/>
  <c r="A65" i="21" s="1"/>
  <c r="A67" i="21" a="1"/>
  <c r="A67" i="21" s="1"/>
  <c r="B19" i="21" a="1"/>
  <c r="B19" i="21" s="1"/>
  <c r="D26" i="21" a="1"/>
  <c r="D26" i="21" s="1"/>
  <c r="D34" i="21" a="1"/>
  <c r="D34" i="21" s="1"/>
  <c r="B42" i="21" a="1"/>
  <c r="B42" i="21" s="1"/>
  <c r="B50" i="21" a="1"/>
  <c r="B50" i="21" s="1"/>
  <c r="A58" i="21" a="1"/>
  <c r="A58" i="21" s="1"/>
  <c r="D65" i="21" a="1"/>
  <c r="D65" i="21" s="1"/>
  <c r="A51" i="21" a="1"/>
  <c r="A51" i="21" s="1"/>
  <c r="C64" i="21" a="1"/>
  <c r="C64" i="21" s="1"/>
  <c r="A15" i="21" a="1"/>
  <c r="A15" i="21" s="1"/>
  <c r="A17" i="21" a="1"/>
  <c r="A17" i="21" s="1"/>
  <c r="D18" i="21" a="1"/>
  <c r="D18" i="21" s="1"/>
  <c r="D20" i="21" a="1"/>
  <c r="D20" i="21" s="1"/>
  <c r="D22" i="21" a="1"/>
  <c r="D22" i="21" s="1"/>
  <c r="C24" i="21" a="1"/>
  <c r="C24" i="21" s="1"/>
  <c r="B26" i="21" a="1"/>
  <c r="B26" i="21" s="1"/>
  <c r="B28" i="21" a="1"/>
  <c r="B28" i="21" s="1"/>
  <c r="B30" i="21" a="1"/>
  <c r="B30" i="21" s="1"/>
  <c r="B32" i="21" a="1"/>
  <c r="B32" i="21" s="1"/>
  <c r="B34" i="21" a="1"/>
  <c r="B34" i="21" s="1"/>
  <c r="B36" i="21" a="1"/>
  <c r="B36" i="21" s="1"/>
  <c r="A38" i="21" a="1"/>
  <c r="A38" i="21" s="1"/>
  <c r="D39" i="21" a="1"/>
  <c r="D39" i="21" s="1"/>
  <c r="D41" i="21" a="1"/>
  <c r="D41" i="21" s="1"/>
  <c r="D43" i="21" a="1"/>
  <c r="D43" i="21" s="1"/>
  <c r="D45" i="21" a="1"/>
  <c r="D45" i="21" s="1"/>
  <c r="D47" i="21" a="1"/>
  <c r="D47" i="21" s="1"/>
  <c r="D49" i="21" a="1"/>
  <c r="D49" i="21" s="1"/>
  <c r="D51" i="21" a="1"/>
  <c r="D51" i="21" s="1"/>
  <c r="C53" i="21" a="1"/>
  <c r="C53" i="21" s="1"/>
  <c r="C55" i="21" a="1"/>
  <c r="C55" i="21" s="1"/>
  <c r="C57" i="21" a="1"/>
  <c r="C57" i="21" s="1"/>
  <c r="B59" i="21" a="1"/>
  <c r="B59" i="21" s="1"/>
  <c r="B61" i="21" a="1"/>
  <c r="B61" i="21" s="1"/>
  <c r="B63" i="21" a="1"/>
  <c r="B63" i="21" s="1"/>
  <c r="B65" i="21" a="1"/>
  <c r="B65" i="21" s="1"/>
  <c r="B67" i="21" a="1"/>
  <c r="B67" i="21" s="1"/>
  <c r="A69" i="21" a="1"/>
  <c r="A69" i="21" s="1"/>
  <c r="B69" i="21" a="1"/>
  <c r="B69" i="21" s="1"/>
  <c r="C15" i="21" a="1"/>
  <c r="C15" i="21" s="1"/>
  <c r="B23" i="21" a="1"/>
  <c r="B23" i="21" s="1"/>
  <c r="D30" i="21" a="1"/>
  <c r="D30" i="21" s="1"/>
  <c r="C38" i="21" a="1"/>
  <c r="C38" i="21" s="1"/>
  <c r="B46" i="21" a="1"/>
  <c r="B46" i="21" s="1"/>
  <c r="B52" i="21" a="1"/>
  <c r="B52" i="21" s="1"/>
  <c r="D61" i="21" a="1"/>
  <c r="D61" i="21" s="1"/>
  <c r="D67" i="21" a="1"/>
  <c r="D67" i="21" s="1"/>
  <c r="D58" i="21" a="1"/>
  <c r="D58" i="21" s="1"/>
  <c r="C68" i="21" a="1"/>
  <c r="C68" i="21" s="1"/>
  <c r="C9" i="12" a="1"/>
  <c r="C9" i="12" s="1"/>
  <c r="B10" i="12" a="1"/>
  <c r="B10" i="12" s="1"/>
  <c r="B12" i="12" a="1"/>
  <c r="B12" i="12" s="1"/>
  <c r="A13" i="21" a="1"/>
  <c r="A13" i="21" s="1"/>
  <c r="B9" i="12" a="1"/>
  <c r="B9" i="12" s="1"/>
  <c r="A11" i="12" a="1"/>
  <c r="A11" i="12" s="1"/>
  <c r="D13" i="21" a="1"/>
  <c r="D13" i="21" s="1"/>
  <c r="E12" i="12" a="1"/>
  <c r="E12" i="12" s="1"/>
  <c r="C12" i="21" a="1"/>
  <c r="C12" i="21" s="1"/>
  <c r="E9" i="12" a="1"/>
  <c r="E9" i="12" s="1"/>
  <c r="D11" i="12" a="1"/>
  <c r="D11" i="12" s="1"/>
  <c r="D17" i="21" a="1"/>
  <c r="D17" i="21" s="1"/>
  <c r="D10" i="12" a="1"/>
  <c r="D10" i="12" s="1"/>
  <c r="C10" i="12" a="1"/>
  <c r="C10" i="12" s="1"/>
  <c r="D15" i="21" a="1"/>
  <c r="D15" i="21" s="1"/>
  <c r="D12" i="12" a="1"/>
  <c r="D12" i="12" s="1"/>
  <c r="A9" i="12" a="1"/>
  <c r="A9" i="12" s="1"/>
  <c r="C11" i="12" a="1"/>
  <c r="C11" i="12" s="1"/>
  <c r="A12" i="12" a="1"/>
  <c r="A12" i="12" s="1"/>
  <c r="D10" i="21" a="1"/>
  <c r="D10" i="21" s="1"/>
  <c r="D11" i="21" a="1"/>
  <c r="D11" i="21" s="1"/>
  <c r="A11" i="21" a="1"/>
  <c r="A11" i="21" s="1"/>
  <c r="E70" i="21" a="1"/>
  <c r="E70" i="21" s="1"/>
  <c r="C11" i="21" a="1"/>
  <c r="C11" i="21" s="1"/>
  <c r="C70" i="21" a="1"/>
  <c r="C70" i="21" s="1"/>
  <c r="B11" i="21" a="1"/>
  <c r="B11" i="21" s="1"/>
  <c r="B70" i="21" a="1"/>
  <c r="B70" i="21" s="1"/>
  <c r="A70" i="21" a="1"/>
  <c r="A70" i="21" s="1"/>
  <c r="C10" i="21" a="1"/>
  <c r="C10" i="21" s="1"/>
  <c r="B10" i="21" a="1"/>
  <c r="B10" i="21" s="1"/>
  <c r="A10" i="21" a="1"/>
  <c r="A10" i="21" s="1"/>
  <c r="R143" i="18" a="1"/>
  <c r="R143" i="18" s="1"/>
  <c r="R141" i="18" a="1"/>
  <c r="R141" i="18" s="1"/>
  <c r="A140" i="18" a="1"/>
  <c r="A140" i="18" s="1"/>
  <c r="C138" i="18" a="1"/>
  <c r="C138" i="18" s="1"/>
  <c r="R136" i="18" a="1"/>
  <c r="R136" i="18" s="1"/>
  <c r="B135" i="18" a="1"/>
  <c r="B135" i="18" s="1"/>
  <c r="R19" i="18" a="1"/>
  <c r="R19" i="18" s="1"/>
  <c r="R43" i="18" a="1"/>
  <c r="R43" i="18" s="1"/>
  <c r="C143" i="18" a="1"/>
  <c r="C143" i="18" s="1"/>
  <c r="R139" i="18" a="1"/>
  <c r="R139" i="18" s="1"/>
  <c r="B138" i="18" a="1"/>
  <c r="B138" i="18" s="1"/>
  <c r="E136" i="18" a="1"/>
  <c r="E136" i="18" s="1"/>
  <c r="A135" i="18" a="1"/>
  <c r="A135" i="18" s="1"/>
  <c r="B143" i="18" a="1"/>
  <c r="B143" i="18" s="1"/>
  <c r="E139" i="18" a="1"/>
  <c r="E139" i="18" s="1"/>
  <c r="A138" i="18" a="1"/>
  <c r="A138" i="18" s="1"/>
  <c r="C136" i="18" a="1"/>
  <c r="C136" i="18" s="1"/>
  <c r="R134" i="18" a="1"/>
  <c r="R134" i="18" s="1"/>
  <c r="R25" i="18" a="1"/>
  <c r="R25" i="18" s="1"/>
  <c r="R15" i="18" a="1"/>
  <c r="R15" i="18" s="1"/>
  <c r="A143" i="18" a="1"/>
  <c r="A143" i="18" s="1"/>
  <c r="C139" i="18" a="1"/>
  <c r="C139" i="18" s="1"/>
  <c r="R137" i="18" a="1"/>
  <c r="R137" i="18" s="1"/>
  <c r="B136" i="18" a="1"/>
  <c r="B136" i="18" s="1"/>
  <c r="E134" i="18" a="1"/>
  <c r="E134" i="18" s="1"/>
  <c r="R35" i="18" a="1"/>
  <c r="R35" i="18" s="1"/>
  <c r="R142" i="18" a="1"/>
  <c r="R142" i="18" s="1"/>
  <c r="R140" i="18" a="1"/>
  <c r="R140" i="18" s="1"/>
  <c r="B139" i="18" a="1"/>
  <c r="B139" i="18" s="1"/>
  <c r="E137" i="18" a="1"/>
  <c r="E137" i="18" s="1"/>
  <c r="A136" i="18" a="1"/>
  <c r="A136" i="18" s="1"/>
  <c r="C134" i="18" a="1"/>
  <c r="C134" i="18" s="1"/>
  <c r="R21" i="18" a="1"/>
  <c r="R21" i="18" s="1"/>
  <c r="E140" i="18" a="1"/>
  <c r="E140" i="18" s="1"/>
  <c r="A139" i="18" a="1"/>
  <c r="A139" i="18" s="1"/>
  <c r="C137" i="18" a="1"/>
  <c r="C137" i="18" s="1"/>
  <c r="R135" i="18" a="1"/>
  <c r="R135" i="18" s="1"/>
  <c r="B134" i="18" a="1"/>
  <c r="B134" i="18" s="1"/>
  <c r="R27" i="18" a="1"/>
  <c r="R27" i="18" s="1"/>
  <c r="C140" i="18" a="1"/>
  <c r="C140" i="18" s="1"/>
  <c r="R138" i="18" a="1"/>
  <c r="R138" i="18" s="1"/>
  <c r="B137" i="18" a="1"/>
  <c r="B137" i="18" s="1"/>
  <c r="E135" i="18" a="1"/>
  <c r="E135" i="18" s="1"/>
  <c r="A134" i="18" a="1"/>
  <c r="A134" i="18" s="1"/>
  <c r="R39" i="18" a="1"/>
  <c r="R39" i="18" s="1"/>
  <c r="B140" i="18" a="1"/>
  <c r="B140" i="18" s="1"/>
  <c r="E138" i="18" a="1"/>
  <c r="E138" i="18" s="1"/>
  <c r="A137" i="18" a="1"/>
  <c r="A137" i="18" s="1"/>
  <c r="C135" i="18" a="1"/>
  <c r="C135" i="18" s="1"/>
  <c r="R23" i="18" a="1"/>
  <c r="R23" i="18" s="1"/>
  <c r="D66" i="12" a="1"/>
  <c r="D66" i="12" s="1"/>
  <c r="A65" i="12" a="1"/>
  <c r="A65" i="12" s="1"/>
  <c r="C66" i="12" a="1"/>
  <c r="C66" i="12" s="1"/>
  <c r="E70" i="12" a="1"/>
  <c r="E70" i="12" s="1"/>
  <c r="E67" i="12" a="1"/>
  <c r="E67" i="12" s="1"/>
  <c r="B66" i="12" a="1"/>
  <c r="B66" i="12" s="1"/>
  <c r="C70" i="12" a="1"/>
  <c r="C70" i="12" s="1"/>
  <c r="D67" i="12" a="1"/>
  <c r="D67" i="12" s="1"/>
  <c r="A66" i="12" a="1"/>
  <c r="A66" i="12" s="1"/>
  <c r="B70" i="12" a="1"/>
  <c r="B70" i="12" s="1"/>
  <c r="C67" i="12" a="1"/>
  <c r="C67" i="12" s="1"/>
  <c r="E65" i="12" a="1"/>
  <c r="E65" i="12" s="1"/>
  <c r="A70" i="12" a="1"/>
  <c r="A70" i="12" s="1"/>
  <c r="B67" i="12" a="1"/>
  <c r="B67" i="12" s="1"/>
  <c r="D65" i="12" a="1"/>
  <c r="D65" i="12" s="1"/>
  <c r="A67" i="12" a="1"/>
  <c r="A67" i="12" s="1"/>
  <c r="C65" i="12" a="1"/>
  <c r="C65" i="12" s="1"/>
  <c r="E66" i="12" a="1"/>
  <c r="E66" i="12" s="1"/>
  <c r="B65" i="12" a="1"/>
  <c r="B65" i="12" s="1"/>
  <c r="D58" i="12" a="1"/>
  <c r="D58" i="12" s="1"/>
  <c r="D50" i="12" a="1"/>
  <c r="D50" i="12" s="1"/>
  <c r="D42" i="12" a="1"/>
  <c r="D42" i="12" s="1"/>
  <c r="D34" i="12" a="1"/>
  <c r="D34" i="12" s="1"/>
  <c r="D26" i="12" a="1"/>
  <c r="D26" i="12" s="1"/>
  <c r="D57" i="12" a="1"/>
  <c r="D57" i="12" s="1"/>
  <c r="D49" i="12" a="1"/>
  <c r="D49" i="12" s="1"/>
  <c r="D41" i="12" a="1"/>
  <c r="D41" i="12" s="1"/>
  <c r="D64" i="12" a="1"/>
  <c r="D64" i="12" s="1"/>
  <c r="D56" i="12" a="1"/>
  <c r="D56" i="12" s="1"/>
  <c r="D48" i="12" a="1"/>
  <c r="D48" i="12" s="1"/>
  <c r="D40" i="12" a="1"/>
  <c r="D40" i="12" s="1"/>
  <c r="D32" i="12" a="1"/>
  <c r="D32" i="12" s="1"/>
  <c r="D24" i="12" a="1"/>
  <c r="D24" i="12" s="1"/>
  <c r="D16" i="12" a="1"/>
  <c r="D16" i="12" s="1"/>
  <c r="D8" i="12" a="1"/>
  <c r="D8" i="12" s="1"/>
  <c r="D63" i="12" a="1"/>
  <c r="D63" i="12" s="1"/>
  <c r="D55" i="12" a="1"/>
  <c r="D55" i="12" s="1"/>
  <c r="D47" i="12" a="1"/>
  <c r="D47" i="12" s="1"/>
  <c r="D39" i="12" a="1"/>
  <c r="D39" i="12" s="1"/>
  <c r="D31" i="12" a="1"/>
  <c r="D31" i="12" s="1"/>
  <c r="D23" i="12" a="1"/>
  <c r="D23" i="12" s="1"/>
  <c r="D15" i="12" a="1"/>
  <c r="D15" i="12" s="1"/>
  <c r="D62" i="12" a="1"/>
  <c r="D62" i="12" s="1"/>
  <c r="D54" i="12" a="1"/>
  <c r="D54" i="12" s="1"/>
  <c r="D46" i="12" a="1"/>
  <c r="D46" i="12" s="1"/>
  <c r="D38" i="12" a="1"/>
  <c r="D38" i="12" s="1"/>
  <c r="D30" i="12" a="1"/>
  <c r="D30" i="12" s="1"/>
  <c r="D22" i="12" a="1"/>
  <c r="D22" i="12" s="1"/>
  <c r="D14" i="12" a="1"/>
  <c r="D14" i="12" s="1"/>
  <c r="D17" i="12" a="1"/>
  <c r="D17" i="12" s="1"/>
  <c r="D61" i="12" a="1"/>
  <c r="D61" i="12" s="1"/>
  <c r="D53" i="12" a="1"/>
  <c r="D53" i="12" s="1"/>
  <c r="D45" i="12" a="1"/>
  <c r="D45" i="12" s="1"/>
  <c r="D37" i="12" a="1"/>
  <c r="D37" i="12" s="1"/>
  <c r="D29" i="12" a="1"/>
  <c r="D29" i="12" s="1"/>
  <c r="D21" i="12" a="1"/>
  <c r="D21" i="12" s="1"/>
  <c r="D13" i="12" a="1"/>
  <c r="D13" i="12" s="1"/>
  <c r="D20" i="12" a="1"/>
  <c r="D20" i="12" s="1"/>
  <c r="D60" i="12" a="1"/>
  <c r="D60" i="12" s="1"/>
  <c r="D52" i="12" a="1"/>
  <c r="D52" i="12" s="1"/>
  <c r="D44" i="12" a="1"/>
  <c r="D44" i="12" s="1"/>
  <c r="D36" i="12" a="1"/>
  <c r="D36" i="12" s="1"/>
  <c r="D28" i="12" a="1"/>
  <c r="D28" i="12" s="1"/>
  <c r="D25" i="12" a="1"/>
  <c r="D25" i="12" s="1"/>
  <c r="D59" i="12" a="1"/>
  <c r="D59" i="12" s="1"/>
  <c r="D51" i="12" a="1"/>
  <c r="D51" i="12" s="1"/>
  <c r="D43" i="12" a="1"/>
  <c r="D43" i="12" s="1"/>
  <c r="D35" i="12" a="1"/>
  <c r="D35" i="12" s="1"/>
  <c r="D27" i="12" a="1"/>
  <c r="D27" i="12" s="1"/>
  <c r="D19" i="12" a="1"/>
  <c r="D19" i="12" s="1"/>
  <c r="D18" i="12" a="1"/>
  <c r="D18" i="12" s="1"/>
  <c r="D33" i="12" a="1"/>
  <c r="D33" i="12" s="1"/>
  <c r="C63" i="12" a="1"/>
  <c r="C63" i="12" s="1"/>
  <c r="C61" i="12" a="1"/>
  <c r="C61" i="12" s="1"/>
  <c r="C59" i="12" a="1"/>
  <c r="C59" i="12" s="1"/>
  <c r="C57" i="12" a="1"/>
  <c r="C57" i="12" s="1"/>
  <c r="C55" i="12" a="1"/>
  <c r="C55" i="12" s="1"/>
  <c r="C53" i="12" a="1"/>
  <c r="C53" i="12" s="1"/>
  <c r="C51" i="12" a="1"/>
  <c r="C51" i="12" s="1"/>
  <c r="C49" i="12" a="1"/>
  <c r="C49" i="12" s="1"/>
  <c r="C47" i="12" a="1"/>
  <c r="C47" i="12" s="1"/>
  <c r="C45" i="12" a="1"/>
  <c r="C45" i="12" s="1"/>
  <c r="C43" i="12" a="1"/>
  <c r="C43" i="12" s="1"/>
  <c r="C41" i="12" a="1"/>
  <c r="C41" i="12" s="1"/>
  <c r="C39" i="12" a="1"/>
  <c r="C39" i="12" s="1"/>
  <c r="C37" i="12" a="1"/>
  <c r="C37" i="12" s="1"/>
  <c r="C35" i="12" a="1"/>
  <c r="C35" i="12" s="1"/>
  <c r="C33" i="12" a="1"/>
  <c r="C33" i="12" s="1"/>
  <c r="C31" i="12" a="1"/>
  <c r="C31" i="12" s="1"/>
  <c r="C29" i="12" a="1"/>
  <c r="C29" i="12" s="1"/>
  <c r="C27" i="12" a="1"/>
  <c r="C27" i="12" s="1"/>
  <c r="C25" i="12" a="1"/>
  <c r="C25" i="12" s="1"/>
  <c r="C23" i="12" a="1"/>
  <c r="C23" i="12" s="1"/>
  <c r="C21" i="12" a="1"/>
  <c r="C21" i="12" s="1"/>
  <c r="C19" i="12" a="1"/>
  <c r="C19" i="12" s="1"/>
  <c r="C17" i="12" a="1"/>
  <c r="C17" i="12" s="1"/>
  <c r="C15" i="12" a="1"/>
  <c r="C15" i="12" s="1"/>
  <c r="C13" i="12" a="1"/>
  <c r="C13" i="12" s="1"/>
  <c r="D69" i="15" a="1"/>
  <c r="D69" i="15" s="1"/>
  <c r="A68" i="15" a="1"/>
  <c r="A68" i="15" s="1"/>
  <c r="C66" i="15" a="1"/>
  <c r="C66" i="15" s="1"/>
  <c r="F64" i="15" a="1"/>
  <c r="F64" i="15" s="1"/>
  <c r="B63" i="15" a="1"/>
  <c r="B63" i="15" s="1"/>
  <c r="D61" i="15" a="1"/>
  <c r="D61" i="15" s="1"/>
  <c r="A60" i="15" a="1"/>
  <c r="A60" i="15" s="1"/>
  <c r="C58" i="15" a="1"/>
  <c r="C58" i="15" s="1"/>
  <c r="F56" i="15" a="1"/>
  <c r="F56" i="15" s="1"/>
  <c r="B55" i="15" a="1"/>
  <c r="B55" i="15" s="1"/>
  <c r="D53" i="15" a="1"/>
  <c r="D53" i="15" s="1"/>
  <c r="A52" i="15" a="1"/>
  <c r="A52" i="15" s="1"/>
  <c r="C50" i="15" a="1"/>
  <c r="C50" i="15" s="1"/>
  <c r="F48" i="15" a="1"/>
  <c r="F48" i="15" s="1"/>
  <c r="B47" i="15" a="1"/>
  <c r="B47" i="15" s="1"/>
  <c r="D45" i="15" a="1"/>
  <c r="D45" i="15" s="1"/>
  <c r="A44" i="15" a="1"/>
  <c r="A44" i="15" s="1"/>
  <c r="C42" i="15" a="1"/>
  <c r="C42" i="15" s="1"/>
  <c r="F40" i="15" a="1"/>
  <c r="F40" i="15" s="1"/>
  <c r="B39" i="15" a="1"/>
  <c r="B39" i="15" s="1"/>
  <c r="D37" i="15" a="1"/>
  <c r="D37" i="15" s="1"/>
  <c r="A36" i="15" a="1"/>
  <c r="A36" i="15" s="1"/>
  <c r="C34" i="15" a="1"/>
  <c r="C34" i="15" s="1"/>
  <c r="F32" i="15" a="1"/>
  <c r="F32" i="15" s="1"/>
  <c r="B31" i="15" a="1"/>
  <c r="B31" i="15" s="1"/>
  <c r="D29" i="15" a="1"/>
  <c r="D29" i="15" s="1"/>
  <c r="A28" i="15" a="1"/>
  <c r="A28" i="15" s="1"/>
  <c r="C26" i="15" a="1"/>
  <c r="C26" i="15" s="1"/>
  <c r="F24" i="15" a="1"/>
  <c r="F24" i="15" s="1"/>
  <c r="B23" i="15" a="1"/>
  <c r="B23" i="15" s="1"/>
  <c r="D21" i="15" a="1"/>
  <c r="D21" i="15" s="1"/>
  <c r="A20" i="15" a="1"/>
  <c r="A20" i="15" s="1"/>
  <c r="C18" i="15" a="1"/>
  <c r="C18" i="15" s="1"/>
  <c r="F16" i="15" a="1"/>
  <c r="F16" i="15" s="1"/>
  <c r="B15" i="15" a="1"/>
  <c r="B15" i="15" s="1"/>
  <c r="F30" i="15" a="1"/>
  <c r="F30" i="15" s="1"/>
  <c r="A18" i="15" a="1"/>
  <c r="A18" i="15" s="1"/>
  <c r="B63" i="12" a="1"/>
  <c r="B63" i="12" s="1"/>
  <c r="B61" i="12" a="1"/>
  <c r="B61" i="12" s="1"/>
  <c r="B59" i="12" a="1"/>
  <c r="B59" i="12" s="1"/>
  <c r="B57" i="12" a="1"/>
  <c r="B57" i="12" s="1"/>
  <c r="B55" i="12" a="1"/>
  <c r="B55" i="12" s="1"/>
  <c r="B53" i="12" a="1"/>
  <c r="B53" i="12" s="1"/>
  <c r="B51" i="12" a="1"/>
  <c r="B51" i="12" s="1"/>
  <c r="B49" i="12" a="1"/>
  <c r="B49" i="12" s="1"/>
  <c r="B47" i="12" a="1"/>
  <c r="B47" i="12" s="1"/>
  <c r="B45" i="12" a="1"/>
  <c r="B45" i="12" s="1"/>
  <c r="B43" i="12" a="1"/>
  <c r="B43" i="12" s="1"/>
  <c r="B41" i="12" a="1"/>
  <c r="B41" i="12" s="1"/>
  <c r="B39" i="12" a="1"/>
  <c r="B39" i="12" s="1"/>
  <c r="B37" i="12" a="1"/>
  <c r="B37" i="12" s="1"/>
  <c r="B35" i="12" a="1"/>
  <c r="B35" i="12" s="1"/>
  <c r="B33" i="12" a="1"/>
  <c r="B33" i="12" s="1"/>
  <c r="B31" i="12" a="1"/>
  <c r="B31" i="12" s="1"/>
  <c r="B29" i="12" a="1"/>
  <c r="B29" i="12" s="1"/>
  <c r="B27" i="12" a="1"/>
  <c r="B27" i="12" s="1"/>
  <c r="B25" i="12" a="1"/>
  <c r="B25" i="12" s="1"/>
  <c r="B23" i="12" a="1"/>
  <c r="B23" i="12" s="1"/>
  <c r="B21" i="12" a="1"/>
  <c r="B21" i="12" s="1"/>
  <c r="B19" i="12" a="1"/>
  <c r="B19" i="12" s="1"/>
  <c r="B17" i="12" a="1"/>
  <c r="B17" i="12" s="1"/>
  <c r="B15" i="12" a="1"/>
  <c r="B15" i="12" s="1"/>
  <c r="B13" i="12" a="1"/>
  <c r="B13" i="12" s="1"/>
  <c r="C69" i="15" a="1"/>
  <c r="C69" i="15" s="1"/>
  <c r="F67" i="15" a="1"/>
  <c r="F67" i="15" s="1"/>
  <c r="B66" i="15" a="1"/>
  <c r="B66" i="15" s="1"/>
  <c r="D64" i="15" a="1"/>
  <c r="D64" i="15" s="1"/>
  <c r="A63" i="15" a="1"/>
  <c r="A63" i="15" s="1"/>
  <c r="C61" i="15" a="1"/>
  <c r="C61" i="15" s="1"/>
  <c r="F59" i="15" a="1"/>
  <c r="F59" i="15" s="1"/>
  <c r="B58" i="15" a="1"/>
  <c r="B58" i="15" s="1"/>
  <c r="D56" i="15" a="1"/>
  <c r="D56" i="15" s="1"/>
  <c r="A55" i="15" a="1"/>
  <c r="A55" i="15" s="1"/>
  <c r="C53" i="15" a="1"/>
  <c r="C53" i="15" s="1"/>
  <c r="F51" i="15" a="1"/>
  <c r="F51" i="15" s="1"/>
  <c r="B50" i="15" a="1"/>
  <c r="B50" i="15" s="1"/>
  <c r="D48" i="15" a="1"/>
  <c r="D48" i="15" s="1"/>
  <c r="A47" i="15" a="1"/>
  <c r="A47" i="15" s="1"/>
  <c r="C45" i="15" a="1"/>
  <c r="C45" i="15" s="1"/>
  <c r="F43" i="15" a="1"/>
  <c r="F43" i="15" s="1"/>
  <c r="B42" i="15" a="1"/>
  <c r="B42" i="15" s="1"/>
  <c r="A39" i="15" a="1"/>
  <c r="A39" i="15" s="1"/>
  <c r="C37" i="15" a="1"/>
  <c r="C37" i="15" s="1"/>
  <c r="F35" i="15" a="1"/>
  <c r="F35" i="15" s="1"/>
  <c r="B34" i="15" a="1"/>
  <c r="B34" i="15" s="1"/>
  <c r="D32" i="15" a="1"/>
  <c r="D32" i="15" s="1"/>
  <c r="A31" i="15" a="1"/>
  <c r="A31" i="15" s="1"/>
  <c r="C29" i="15" a="1"/>
  <c r="C29" i="15" s="1"/>
  <c r="F27" i="15" a="1"/>
  <c r="F27" i="15" s="1"/>
  <c r="B26" i="15" a="1"/>
  <c r="B26" i="15" s="1"/>
  <c r="D24" i="15" a="1"/>
  <c r="D24" i="15" s="1"/>
  <c r="A23" i="15" a="1"/>
  <c r="A23" i="15" s="1"/>
  <c r="C21" i="15" a="1"/>
  <c r="C21" i="15" s="1"/>
  <c r="F19" i="15" a="1"/>
  <c r="F19" i="15" s="1"/>
  <c r="B18" i="15" a="1"/>
  <c r="B18" i="15" s="1"/>
  <c r="D16" i="15" a="1"/>
  <c r="D16" i="15" s="1"/>
  <c r="A15" i="15" a="1"/>
  <c r="A15" i="15" s="1"/>
  <c r="C13" i="15" a="1"/>
  <c r="C13" i="15" s="1"/>
  <c r="F11" i="15" a="1"/>
  <c r="F11" i="15" s="1"/>
  <c r="C10" i="15" a="1"/>
  <c r="C10" i="15" s="1"/>
  <c r="F38" i="15" a="1"/>
  <c r="F38" i="15" s="1"/>
  <c r="D35" i="15" a="1"/>
  <c r="D35" i="15" s="1"/>
  <c r="A34" i="15" a="1"/>
  <c r="A34" i="15" s="1"/>
  <c r="C24" i="15" a="1"/>
  <c r="C24" i="15" s="1"/>
  <c r="B13" i="15" a="1"/>
  <c r="B13" i="15" s="1"/>
  <c r="A63" i="12" a="1"/>
  <c r="A63" i="12" s="1"/>
  <c r="A61" i="12" a="1"/>
  <c r="A61" i="12" s="1"/>
  <c r="A59" i="12" a="1"/>
  <c r="A59" i="12" s="1"/>
  <c r="A57" i="12" a="1"/>
  <c r="A57" i="12" s="1"/>
  <c r="A55" i="12" a="1"/>
  <c r="A55" i="12" s="1"/>
  <c r="A53" i="12" a="1"/>
  <c r="A53" i="12" s="1"/>
  <c r="A51" i="12" a="1"/>
  <c r="A51" i="12" s="1"/>
  <c r="A49" i="12" a="1"/>
  <c r="A49" i="12" s="1"/>
  <c r="A47" i="12" a="1"/>
  <c r="A47" i="12" s="1"/>
  <c r="A45" i="12" a="1"/>
  <c r="A45" i="12" s="1"/>
  <c r="A43" i="12" a="1"/>
  <c r="A43" i="12" s="1"/>
  <c r="A41" i="12" a="1"/>
  <c r="A41" i="12" s="1"/>
  <c r="A39" i="12" a="1"/>
  <c r="A39" i="12" s="1"/>
  <c r="A37" i="12" a="1"/>
  <c r="A37" i="12" s="1"/>
  <c r="A35" i="12" a="1"/>
  <c r="A35" i="12" s="1"/>
  <c r="A33" i="12" a="1"/>
  <c r="A33" i="12" s="1"/>
  <c r="A31" i="12" a="1"/>
  <c r="A31" i="12" s="1"/>
  <c r="A29" i="12" a="1"/>
  <c r="A29" i="12" s="1"/>
  <c r="A27" i="12" a="1"/>
  <c r="A27" i="12" s="1"/>
  <c r="A25" i="12" a="1"/>
  <c r="A25" i="12" s="1"/>
  <c r="A23" i="12" a="1"/>
  <c r="A23" i="12" s="1"/>
  <c r="A21" i="12" a="1"/>
  <c r="A21" i="12" s="1"/>
  <c r="A19" i="12" a="1"/>
  <c r="A19" i="12" s="1"/>
  <c r="A17" i="12" a="1"/>
  <c r="A17" i="12" s="1"/>
  <c r="A15" i="12" a="1"/>
  <c r="A15" i="12" s="1"/>
  <c r="A13" i="12" a="1"/>
  <c r="A13" i="12" s="1"/>
  <c r="B69" i="15" a="1"/>
  <c r="B69" i="15" s="1"/>
  <c r="D67" i="15" a="1"/>
  <c r="D67" i="15" s="1"/>
  <c r="A66" i="15" a="1"/>
  <c r="A66" i="15" s="1"/>
  <c r="C64" i="15" a="1"/>
  <c r="C64" i="15" s="1"/>
  <c r="F62" i="15" a="1"/>
  <c r="F62" i="15" s="1"/>
  <c r="B61" i="15" a="1"/>
  <c r="B61" i="15" s="1"/>
  <c r="D59" i="15" a="1"/>
  <c r="D59" i="15" s="1"/>
  <c r="A58" i="15" a="1"/>
  <c r="A58" i="15" s="1"/>
  <c r="C56" i="15" a="1"/>
  <c r="C56" i="15" s="1"/>
  <c r="F54" i="15" a="1"/>
  <c r="F54" i="15" s="1"/>
  <c r="B53" i="15" a="1"/>
  <c r="B53" i="15" s="1"/>
  <c r="D51" i="15" a="1"/>
  <c r="D51" i="15" s="1"/>
  <c r="A50" i="15" a="1"/>
  <c r="A50" i="15" s="1"/>
  <c r="C48" i="15" a="1"/>
  <c r="C48" i="15" s="1"/>
  <c r="F46" i="15" a="1"/>
  <c r="F46" i="15" s="1"/>
  <c r="B45" i="15" a="1"/>
  <c r="B45" i="15" s="1"/>
  <c r="D43" i="15" a="1"/>
  <c r="D43" i="15" s="1"/>
  <c r="A42" i="15" a="1"/>
  <c r="A42" i="15" s="1"/>
  <c r="C40" i="15" a="1"/>
  <c r="C40" i="15" s="1"/>
  <c r="B37" i="15" a="1"/>
  <c r="B37" i="15" s="1"/>
  <c r="E64" i="12" a="1"/>
  <c r="E64" i="12" s="1"/>
  <c r="E62" i="12" a="1"/>
  <c r="E62" i="12" s="1"/>
  <c r="E60" i="12" a="1"/>
  <c r="E60" i="12" s="1"/>
  <c r="E58" i="12" a="1"/>
  <c r="E58" i="12" s="1"/>
  <c r="E56" i="12" a="1"/>
  <c r="E56" i="12" s="1"/>
  <c r="E54" i="12" a="1"/>
  <c r="E54" i="12" s="1"/>
  <c r="E52" i="12" a="1"/>
  <c r="E52" i="12" s="1"/>
  <c r="E50" i="12" a="1"/>
  <c r="E50" i="12" s="1"/>
  <c r="E48" i="12" a="1"/>
  <c r="E48" i="12" s="1"/>
  <c r="E46" i="12" a="1"/>
  <c r="E46" i="12" s="1"/>
  <c r="E44" i="12" a="1"/>
  <c r="E44" i="12" s="1"/>
  <c r="E42" i="12" a="1"/>
  <c r="E42" i="12" s="1"/>
  <c r="E40" i="12" a="1"/>
  <c r="E40" i="12" s="1"/>
  <c r="E38" i="12" a="1"/>
  <c r="E38" i="12" s="1"/>
  <c r="E36" i="12" a="1"/>
  <c r="E36" i="12" s="1"/>
  <c r="E34" i="12" a="1"/>
  <c r="E34" i="12" s="1"/>
  <c r="E32" i="12" a="1"/>
  <c r="E32" i="12" s="1"/>
  <c r="E30" i="12" a="1"/>
  <c r="E30" i="12" s="1"/>
  <c r="E28" i="12" a="1"/>
  <c r="E28" i="12" s="1"/>
  <c r="E26" i="12" a="1"/>
  <c r="E26" i="12" s="1"/>
  <c r="E24" i="12" a="1"/>
  <c r="E24" i="12" s="1"/>
  <c r="E22" i="12" a="1"/>
  <c r="E22" i="12" s="1"/>
  <c r="E20" i="12" a="1"/>
  <c r="E20" i="12" s="1"/>
  <c r="E18" i="12" a="1"/>
  <c r="E18" i="12" s="1"/>
  <c r="E16" i="12" a="1"/>
  <c r="E16" i="12" s="1"/>
  <c r="E14" i="12" a="1"/>
  <c r="E14" i="12" s="1"/>
  <c r="E8" i="12" a="1"/>
  <c r="E8" i="12" s="1"/>
  <c r="A69" i="15" a="1"/>
  <c r="A69" i="15" s="1"/>
  <c r="C67" i="15" a="1"/>
  <c r="C67" i="15" s="1"/>
  <c r="F65" i="15" a="1"/>
  <c r="F65" i="15" s="1"/>
  <c r="B64" i="15" a="1"/>
  <c r="B64" i="15" s="1"/>
  <c r="D62" i="15" a="1"/>
  <c r="D62" i="15" s="1"/>
  <c r="A61" i="15" a="1"/>
  <c r="A61" i="15" s="1"/>
  <c r="C59" i="15" a="1"/>
  <c r="C59" i="15" s="1"/>
  <c r="F57" i="15" a="1"/>
  <c r="F57" i="15" s="1"/>
  <c r="B56" i="15" a="1"/>
  <c r="B56" i="15" s="1"/>
  <c r="D54" i="15" a="1"/>
  <c r="D54" i="15" s="1"/>
  <c r="A53" i="15" a="1"/>
  <c r="A53" i="15" s="1"/>
  <c r="C51" i="15" a="1"/>
  <c r="C51" i="15" s="1"/>
  <c r="F49" i="15" a="1"/>
  <c r="F49" i="15" s="1"/>
  <c r="B48" i="15" a="1"/>
  <c r="B48" i="15" s="1"/>
  <c r="D46" i="15" a="1"/>
  <c r="D46" i="15" s="1"/>
  <c r="A45" i="15" a="1"/>
  <c r="A45" i="15" s="1"/>
  <c r="C43" i="15" a="1"/>
  <c r="C43" i="15" s="1"/>
  <c r="F41" i="15" a="1"/>
  <c r="F41" i="15" s="1"/>
  <c r="B40" i="15" a="1"/>
  <c r="B40" i="15" s="1"/>
  <c r="D38" i="15" a="1"/>
  <c r="D38" i="15" s="1"/>
  <c r="A37" i="15" a="1"/>
  <c r="A37" i="15" s="1"/>
  <c r="C35" i="15" a="1"/>
  <c r="C35" i="15" s="1"/>
  <c r="F33" i="15" a="1"/>
  <c r="F33" i="15" s="1"/>
  <c r="B32" i="15" a="1"/>
  <c r="B32" i="15" s="1"/>
  <c r="D30" i="15" a="1"/>
  <c r="D30" i="15" s="1"/>
  <c r="A29" i="15" a="1"/>
  <c r="A29" i="15" s="1"/>
  <c r="C27" i="15" a="1"/>
  <c r="C27" i="15" s="1"/>
  <c r="F25" i="15" a="1"/>
  <c r="F25" i="15" s="1"/>
  <c r="B24" i="15" a="1"/>
  <c r="B24" i="15" s="1"/>
  <c r="D22" i="15" a="1"/>
  <c r="D22" i="15" s="1"/>
  <c r="A21" i="15" a="1"/>
  <c r="A21" i="15" s="1"/>
  <c r="C19" i="15" a="1"/>
  <c r="C19" i="15" s="1"/>
  <c r="F17" i="15" a="1"/>
  <c r="F17" i="15" s="1"/>
  <c r="B16" i="15" a="1"/>
  <c r="B16" i="15" s="1"/>
  <c r="D14" i="15" a="1"/>
  <c r="D14" i="15" s="1"/>
  <c r="A13" i="15" a="1"/>
  <c r="A13" i="15" s="1"/>
  <c r="C11" i="15" a="1"/>
  <c r="C11" i="15" s="1"/>
  <c r="D15" i="15" a="1"/>
  <c r="D15" i="15" s="1"/>
  <c r="A12" i="15" a="1"/>
  <c r="A12" i="15" s="1"/>
  <c r="A26" i="15" a="1"/>
  <c r="A26" i="15" s="1"/>
  <c r="F14" i="15" a="1"/>
  <c r="F14" i="15" s="1"/>
  <c r="C64" i="12" a="1"/>
  <c r="C64" i="12" s="1"/>
  <c r="C62" i="12" a="1"/>
  <c r="C62" i="12" s="1"/>
  <c r="C60" i="12" a="1"/>
  <c r="C60" i="12" s="1"/>
  <c r="C58" i="12" a="1"/>
  <c r="C58" i="12" s="1"/>
  <c r="C56" i="12" a="1"/>
  <c r="C56" i="12" s="1"/>
  <c r="C54" i="12" a="1"/>
  <c r="C54" i="12" s="1"/>
  <c r="C52" i="12" a="1"/>
  <c r="C52" i="12" s="1"/>
  <c r="C50" i="12" a="1"/>
  <c r="C50" i="12" s="1"/>
  <c r="C48" i="12" a="1"/>
  <c r="C48" i="12" s="1"/>
  <c r="C46" i="12" a="1"/>
  <c r="C46" i="12" s="1"/>
  <c r="C44" i="12" a="1"/>
  <c r="C44" i="12" s="1"/>
  <c r="C42" i="12" a="1"/>
  <c r="C42" i="12" s="1"/>
  <c r="C40" i="12" a="1"/>
  <c r="C40" i="12" s="1"/>
  <c r="C38" i="12" a="1"/>
  <c r="C38" i="12" s="1"/>
  <c r="C36" i="12" a="1"/>
  <c r="C36" i="12" s="1"/>
  <c r="C34" i="12" a="1"/>
  <c r="C34" i="12" s="1"/>
  <c r="C32" i="12" a="1"/>
  <c r="C32" i="12" s="1"/>
  <c r="C30" i="12" a="1"/>
  <c r="C30" i="12" s="1"/>
  <c r="C28" i="12" a="1"/>
  <c r="C28" i="12" s="1"/>
  <c r="C26" i="12" a="1"/>
  <c r="C26" i="12" s="1"/>
  <c r="C24" i="12" a="1"/>
  <c r="C24" i="12" s="1"/>
  <c r="C22" i="12" a="1"/>
  <c r="C22" i="12" s="1"/>
  <c r="C20" i="12" a="1"/>
  <c r="C20" i="12" s="1"/>
  <c r="C18" i="12" a="1"/>
  <c r="C18" i="12" s="1"/>
  <c r="C16" i="12" a="1"/>
  <c r="C16" i="12" s="1"/>
  <c r="C14" i="12" a="1"/>
  <c r="C14" i="12" s="1"/>
  <c r="A8" i="12" a="1"/>
  <c r="A8" i="12" s="1"/>
  <c r="F68" i="15" a="1"/>
  <c r="F68" i="15" s="1"/>
  <c r="B67" i="15" a="1"/>
  <c r="B67" i="15" s="1"/>
  <c r="D65" i="15" a="1"/>
  <c r="D65" i="15" s="1"/>
  <c r="A64" i="15" a="1"/>
  <c r="A64" i="15" s="1"/>
  <c r="C62" i="15" a="1"/>
  <c r="C62" i="15" s="1"/>
  <c r="F60" i="15" a="1"/>
  <c r="F60" i="15" s="1"/>
  <c r="B59" i="15" a="1"/>
  <c r="B59" i="15" s="1"/>
  <c r="D57" i="15" a="1"/>
  <c r="D57" i="15" s="1"/>
  <c r="A56" i="15" a="1"/>
  <c r="A56" i="15" s="1"/>
  <c r="C54" i="15" a="1"/>
  <c r="C54" i="15" s="1"/>
  <c r="F52" i="15" a="1"/>
  <c r="F52" i="15" s="1"/>
  <c r="B51" i="15" a="1"/>
  <c r="B51" i="15" s="1"/>
  <c r="D49" i="15" a="1"/>
  <c r="D49" i="15" s="1"/>
  <c r="A48" i="15" a="1"/>
  <c r="A48" i="15" s="1"/>
  <c r="C46" i="15" a="1"/>
  <c r="C46" i="15" s="1"/>
  <c r="F44" i="15" a="1"/>
  <c r="F44" i="15" s="1"/>
  <c r="B43" i="15" a="1"/>
  <c r="B43" i="15" s="1"/>
  <c r="D41" i="15" a="1"/>
  <c r="D41" i="15" s="1"/>
  <c r="A40" i="15" a="1"/>
  <c r="A40" i="15" s="1"/>
  <c r="C38" i="15" a="1"/>
  <c r="C38" i="15" s="1"/>
  <c r="F36" i="15" a="1"/>
  <c r="F36" i="15" s="1"/>
  <c r="B35" i="15" a="1"/>
  <c r="B35" i="15" s="1"/>
  <c r="D33" i="15" a="1"/>
  <c r="D33" i="15" s="1"/>
  <c r="A32" i="15" a="1"/>
  <c r="A32" i="15" s="1"/>
  <c r="C30" i="15" a="1"/>
  <c r="C30" i="15" s="1"/>
  <c r="F28" i="15" a="1"/>
  <c r="F28" i="15" s="1"/>
  <c r="B27" i="15" a="1"/>
  <c r="B27" i="15" s="1"/>
  <c r="D25" i="15" a="1"/>
  <c r="D25" i="15" s="1"/>
  <c r="A24" i="15" a="1"/>
  <c r="A24" i="15" s="1"/>
  <c r="C22" i="15" a="1"/>
  <c r="C22" i="15" s="1"/>
  <c r="F20" i="15" a="1"/>
  <c r="F20" i="15" s="1"/>
  <c r="B19" i="15" a="1"/>
  <c r="B19" i="15" s="1"/>
  <c r="D17" i="15" a="1"/>
  <c r="D17" i="15" s="1"/>
  <c r="C14" i="15" a="1"/>
  <c r="C14" i="15" s="1"/>
  <c r="F12" i="15" a="1"/>
  <c r="F12" i="15" s="1"/>
  <c r="B11" i="15" a="1"/>
  <c r="B11" i="15" s="1"/>
  <c r="C12" i="15" a="1"/>
  <c r="C12" i="15" s="1"/>
  <c r="C32" i="15" a="1"/>
  <c r="C32" i="15" s="1"/>
  <c r="B21" i="15" a="1"/>
  <c r="B21" i="15" s="1"/>
  <c r="B10" i="15" a="1"/>
  <c r="B10" i="15" s="1"/>
  <c r="B64" i="12" a="1"/>
  <c r="B64" i="12" s="1"/>
  <c r="B62" i="12" a="1"/>
  <c r="B62" i="12" s="1"/>
  <c r="B60" i="12" a="1"/>
  <c r="B60" i="12" s="1"/>
  <c r="B58" i="12" a="1"/>
  <c r="B58" i="12" s="1"/>
  <c r="B56" i="12" a="1"/>
  <c r="B56" i="12" s="1"/>
  <c r="B54" i="12" a="1"/>
  <c r="B54" i="12" s="1"/>
  <c r="B52" i="12" a="1"/>
  <c r="B52" i="12" s="1"/>
  <c r="B50" i="12" a="1"/>
  <c r="B50" i="12" s="1"/>
  <c r="B48" i="12" a="1"/>
  <c r="B48" i="12" s="1"/>
  <c r="B46" i="12" a="1"/>
  <c r="B46" i="12" s="1"/>
  <c r="B44" i="12" a="1"/>
  <c r="B44" i="12" s="1"/>
  <c r="B42" i="12" a="1"/>
  <c r="B42" i="12" s="1"/>
  <c r="B40" i="12" a="1"/>
  <c r="B40" i="12" s="1"/>
  <c r="B38" i="12" a="1"/>
  <c r="B38" i="12" s="1"/>
  <c r="B36" i="12" a="1"/>
  <c r="B36" i="12" s="1"/>
  <c r="B34" i="12" a="1"/>
  <c r="B34" i="12" s="1"/>
  <c r="B32" i="12" a="1"/>
  <c r="B32" i="12" s="1"/>
  <c r="B30" i="12" a="1"/>
  <c r="B30" i="12" s="1"/>
  <c r="B28" i="12" a="1"/>
  <c r="B28" i="12" s="1"/>
  <c r="B26" i="12" a="1"/>
  <c r="B26" i="12" s="1"/>
  <c r="B24" i="12" a="1"/>
  <c r="B24" i="12" s="1"/>
  <c r="B22" i="12" a="1"/>
  <c r="B22" i="12" s="1"/>
  <c r="B20" i="12" a="1"/>
  <c r="B20" i="12" s="1"/>
  <c r="B18" i="12" a="1"/>
  <c r="B18" i="12" s="1"/>
  <c r="B16" i="12" a="1"/>
  <c r="B16" i="12" s="1"/>
  <c r="B14" i="12" a="1"/>
  <c r="B14" i="12" s="1"/>
  <c r="C8" i="12" a="1"/>
  <c r="C8" i="12" s="1"/>
  <c r="D68" i="15" a="1"/>
  <c r="D68" i="15" s="1"/>
  <c r="A67" i="15" a="1"/>
  <c r="A67" i="15" s="1"/>
  <c r="C65" i="15" a="1"/>
  <c r="C65" i="15" s="1"/>
  <c r="F63" i="15" a="1"/>
  <c r="F63" i="15" s="1"/>
  <c r="B62" i="15" a="1"/>
  <c r="B62" i="15" s="1"/>
  <c r="D60" i="15" a="1"/>
  <c r="D60" i="15" s="1"/>
  <c r="A59" i="15" a="1"/>
  <c r="A59" i="15" s="1"/>
  <c r="C57" i="15" a="1"/>
  <c r="C57" i="15" s="1"/>
  <c r="F55" i="15" a="1"/>
  <c r="F55" i="15" s="1"/>
  <c r="B54" i="15" a="1"/>
  <c r="B54" i="15" s="1"/>
  <c r="D52" i="15" a="1"/>
  <c r="D52" i="15" s="1"/>
  <c r="A51" i="15" a="1"/>
  <c r="A51" i="15" s="1"/>
  <c r="C49" i="15" a="1"/>
  <c r="C49" i="15" s="1"/>
  <c r="F47" i="15" a="1"/>
  <c r="F47" i="15" s="1"/>
  <c r="B46" i="15" a="1"/>
  <c r="B46" i="15" s="1"/>
  <c r="D44" i="15" a="1"/>
  <c r="D44" i="15" s="1"/>
  <c r="A43" i="15" a="1"/>
  <c r="A43" i="15" s="1"/>
  <c r="C41" i="15" a="1"/>
  <c r="C41" i="15" s="1"/>
  <c r="F39" i="15" a="1"/>
  <c r="F39" i="15" s="1"/>
  <c r="B38" i="15" a="1"/>
  <c r="B38" i="15" s="1"/>
  <c r="D36" i="15" a="1"/>
  <c r="D36" i="15" s="1"/>
  <c r="A35" i="15" a="1"/>
  <c r="A35" i="15" s="1"/>
  <c r="C33" i="15" a="1"/>
  <c r="C33" i="15" s="1"/>
  <c r="F31" i="15" a="1"/>
  <c r="F31" i="15" s="1"/>
  <c r="B30" i="15" a="1"/>
  <c r="B30" i="15" s="1"/>
  <c r="D28" i="15" a="1"/>
  <c r="D28" i="15" s="1"/>
  <c r="A27" i="15" a="1"/>
  <c r="A27" i="15" s="1"/>
  <c r="C25" i="15" a="1"/>
  <c r="C25" i="15" s="1"/>
  <c r="F23" i="15" a="1"/>
  <c r="F23" i="15" s="1"/>
  <c r="B22" i="15" a="1"/>
  <c r="B22" i="15" s="1"/>
  <c r="D20" i="15" a="1"/>
  <c r="D20" i="15" s="1"/>
  <c r="A19" i="15" a="1"/>
  <c r="A19" i="15" s="1"/>
  <c r="C17" i="15" a="1"/>
  <c r="C17" i="15" s="1"/>
  <c r="F15" i="15" a="1"/>
  <c r="F15" i="15" s="1"/>
  <c r="B14" i="15" a="1"/>
  <c r="B14" i="15" s="1"/>
  <c r="D12" i="15" a="1"/>
  <c r="D12" i="15" s="1"/>
  <c r="A11" i="15" a="1"/>
  <c r="A11" i="15" s="1"/>
  <c r="F18" i="15" a="1"/>
  <c r="F18" i="15" s="1"/>
  <c r="A14" i="15" a="1"/>
  <c r="A14" i="15" s="1"/>
  <c r="D10" i="15" a="1"/>
  <c r="D10" i="15" s="1"/>
  <c r="F22" i="15" a="1"/>
  <c r="F22" i="15" s="1"/>
  <c r="D11" i="15" a="1"/>
  <c r="D11" i="15" s="1"/>
  <c r="A64" i="12" a="1"/>
  <c r="A64" i="12" s="1"/>
  <c r="A62" i="12" a="1"/>
  <c r="A62" i="12" s="1"/>
  <c r="A60" i="12" a="1"/>
  <c r="A60" i="12" s="1"/>
  <c r="A58" i="12" a="1"/>
  <c r="A58" i="12" s="1"/>
  <c r="A56" i="12" a="1"/>
  <c r="A56" i="12" s="1"/>
  <c r="A54" i="12" a="1"/>
  <c r="A54" i="12" s="1"/>
  <c r="A52" i="12" a="1"/>
  <c r="A52" i="12" s="1"/>
  <c r="A50" i="12" a="1"/>
  <c r="A50" i="12" s="1"/>
  <c r="A48" i="12" a="1"/>
  <c r="A48" i="12" s="1"/>
  <c r="A46" i="12" a="1"/>
  <c r="A46" i="12" s="1"/>
  <c r="A44" i="12" a="1"/>
  <c r="A44" i="12" s="1"/>
  <c r="A42" i="12" a="1"/>
  <c r="A42" i="12" s="1"/>
  <c r="A40" i="12" a="1"/>
  <c r="A40" i="12" s="1"/>
  <c r="A38" i="12" a="1"/>
  <c r="A38" i="12" s="1"/>
  <c r="A36" i="12" a="1"/>
  <c r="A36" i="12" s="1"/>
  <c r="A34" i="12" a="1"/>
  <c r="A34" i="12" s="1"/>
  <c r="A32" i="12" a="1"/>
  <c r="A32" i="12" s="1"/>
  <c r="A30" i="12" a="1"/>
  <c r="A30" i="12" s="1"/>
  <c r="A28" i="12" a="1"/>
  <c r="A28" i="12" s="1"/>
  <c r="A26" i="12" a="1"/>
  <c r="A26" i="12" s="1"/>
  <c r="A24" i="12" a="1"/>
  <c r="A24" i="12" s="1"/>
  <c r="A22" i="12" a="1"/>
  <c r="A22" i="12" s="1"/>
  <c r="A20" i="12" a="1"/>
  <c r="A20" i="12" s="1"/>
  <c r="A18" i="12" a="1"/>
  <c r="A18" i="12" s="1"/>
  <c r="A16" i="12" a="1"/>
  <c r="A16" i="12" s="1"/>
  <c r="A14" i="12" a="1"/>
  <c r="A14" i="12" s="1"/>
  <c r="B8" i="12" a="1"/>
  <c r="B8" i="12" s="1"/>
  <c r="C68" i="15" a="1"/>
  <c r="C68" i="15" s="1"/>
  <c r="F66" i="15" a="1"/>
  <c r="F66" i="15" s="1"/>
  <c r="B65" i="15" a="1"/>
  <c r="B65" i="15" s="1"/>
  <c r="D63" i="15" a="1"/>
  <c r="D63" i="15" s="1"/>
  <c r="A62" i="15" a="1"/>
  <c r="A62" i="15" s="1"/>
  <c r="C60" i="15" a="1"/>
  <c r="C60" i="15" s="1"/>
  <c r="F58" i="15" a="1"/>
  <c r="F58" i="15" s="1"/>
  <c r="B57" i="15" a="1"/>
  <c r="B57" i="15" s="1"/>
  <c r="D55" i="15" a="1"/>
  <c r="D55" i="15" s="1"/>
  <c r="A54" i="15" a="1"/>
  <c r="A54" i="15" s="1"/>
  <c r="C52" i="15" a="1"/>
  <c r="C52" i="15" s="1"/>
  <c r="F50" i="15" a="1"/>
  <c r="F50" i="15" s="1"/>
  <c r="B49" i="15" a="1"/>
  <c r="B49" i="15" s="1"/>
  <c r="D47" i="15" a="1"/>
  <c r="D47" i="15" s="1"/>
  <c r="A46" i="15" a="1"/>
  <c r="A46" i="15" s="1"/>
  <c r="C44" i="15" a="1"/>
  <c r="C44" i="15" s="1"/>
  <c r="F42" i="15" a="1"/>
  <c r="F42" i="15" s="1"/>
  <c r="B41" i="15" a="1"/>
  <c r="B41" i="15" s="1"/>
  <c r="D39" i="15" a="1"/>
  <c r="D39" i="15" s="1"/>
  <c r="A38" i="15" a="1"/>
  <c r="A38" i="15" s="1"/>
  <c r="C36" i="15" a="1"/>
  <c r="C36" i="15" s="1"/>
  <c r="F34" i="15" a="1"/>
  <c r="F34" i="15" s="1"/>
  <c r="B33" i="15" a="1"/>
  <c r="B33" i="15" s="1"/>
  <c r="D31" i="15" a="1"/>
  <c r="D31" i="15" s="1"/>
  <c r="A30" i="15" a="1"/>
  <c r="A30" i="15" s="1"/>
  <c r="C28" i="15" a="1"/>
  <c r="C28" i="15" s="1"/>
  <c r="F26" i="15" a="1"/>
  <c r="F26" i="15" s="1"/>
  <c r="B25" i="15" a="1"/>
  <c r="B25" i="15" s="1"/>
  <c r="D23" i="15" a="1"/>
  <c r="D23" i="15" s="1"/>
  <c r="A22" i="15" a="1"/>
  <c r="A22" i="15" s="1"/>
  <c r="C20" i="15" a="1"/>
  <c r="C20" i="15" s="1"/>
  <c r="B17" i="15" a="1"/>
  <c r="B17" i="15" s="1"/>
  <c r="A10" i="15" a="1"/>
  <c r="A10" i="15" s="1"/>
  <c r="B29" i="15" a="1"/>
  <c r="B29" i="15" s="1"/>
  <c r="D19" i="15" a="1"/>
  <c r="D19" i="15" s="1"/>
  <c r="E63" i="12" a="1"/>
  <c r="E63" i="12" s="1"/>
  <c r="E61" i="12" a="1"/>
  <c r="E61" i="12" s="1"/>
  <c r="E59" i="12" a="1"/>
  <c r="E59" i="12" s="1"/>
  <c r="E57" i="12" a="1"/>
  <c r="E57" i="12" s="1"/>
  <c r="E55" i="12" a="1"/>
  <c r="E55" i="12" s="1"/>
  <c r="E53" i="12" a="1"/>
  <c r="E53" i="12" s="1"/>
  <c r="E51" i="12" a="1"/>
  <c r="E51" i="12" s="1"/>
  <c r="E49" i="12" a="1"/>
  <c r="E49" i="12" s="1"/>
  <c r="E47" i="12" a="1"/>
  <c r="E47" i="12" s="1"/>
  <c r="E45" i="12" a="1"/>
  <c r="E45" i="12" s="1"/>
  <c r="E43" i="12" a="1"/>
  <c r="E43" i="12" s="1"/>
  <c r="E41" i="12" a="1"/>
  <c r="E41" i="12" s="1"/>
  <c r="E39" i="12" a="1"/>
  <c r="E39" i="12" s="1"/>
  <c r="E37" i="12" a="1"/>
  <c r="E37" i="12" s="1"/>
  <c r="E35" i="12" a="1"/>
  <c r="E35" i="12" s="1"/>
  <c r="E33" i="12" a="1"/>
  <c r="E33" i="12" s="1"/>
  <c r="E31" i="12" a="1"/>
  <c r="E31" i="12" s="1"/>
  <c r="E29" i="12" a="1"/>
  <c r="E29" i="12" s="1"/>
  <c r="E27" i="12" a="1"/>
  <c r="E27" i="12" s="1"/>
  <c r="E25" i="12" a="1"/>
  <c r="E25" i="12" s="1"/>
  <c r="E23" i="12" a="1"/>
  <c r="E23" i="12" s="1"/>
  <c r="E21" i="12" a="1"/>
  <c r="E21" i="12" s="1"/>
  <c r="E19" i="12" a="1"/>
  <c r="E19" i="12" s="1"/>
  <c r="E17" i="12" a="1"/>
  <c r="E17" i="12" s="1"/>
  <c r="E15" i="12" a="1"/>
  <c r="E15" i="12" s="1"/>
  <c r="E13" i="12" a="1"/>
  <c r="E13" i="12" s="1"/>
  <c r="F69" i="15" a="1"/>
  <c r="F69" i="15" s="1"/>
  <c r="B68" i="15" a="1"/>
  <c r="B68" i="15" s="1"/>
  <c r="D66" i="15" a="1"/>
  <c r="D66" i="15" s="1"/>
  <c r="A65" i="15" a="1"/>
  <c r="A65" i="15" s="1"/>
  <c r="C63" i="15" a="1"/>
  <c r="C63" i="15" s="1"/>
  <c r="F61" i="15" a="1"/>
  <c r="F61" i="15" s="1"/>
  <c r="B60" i="15" a="1"/>
  <c r="B60" i="15" s="1"/>
  <c r="D58" i="15" a="1"/>
  <c r="D58" i="15" s="1"/>
  <c r="A57" i="15" a="1"/>
  <c r="A57" i="15" s="1"/>
  <c r="C55" i="15" a="1"/>
  <c r="C55" i="15" s="1"/>
  <c r="F53" i="15" a="1"/>
  <c r="F53" i="15" s="1"/>
  <c r="B52" i="15" a="1"/>
  <c r="B52" i="15" s="1"/>
  <c r="D50" i="15" a="1"/>
  <c r="D50" i="15" s="1"/>
  <c r="A49" i="15" a="1"/>
  <c r="A49" i="15" s="1"/>
  <c r="C47" i="15" a="1"/>
  <c r="C47" i="15" s="1"/>
  <c r="F45" i="15" a="1"/>
  <c r="F45" i="15" s="1"/>
  <c r="B44" i="15" a="1"/>
  <c r="B44" i="15" s="1"/>
  <c r="D42" i="15" a="1"/>
  <c r="D42" i="15" s="1"/>
  <c r="A41" i="15" a="1"/>
  <c r="A41" i="15" s="1"/>
  <c r="C39" i="15" a="1"/>
  <c r="C39" i="15" s="1"/>
  <c r="F37" i="15" a="1"/>
  <c r="F37" i="15" s="1"/>
  <c r="B36" i="15" a="1"/>
  <c r="B36" i="15" s="1"/>
  <c r="D34" i="15" a="1"/>
  <c r="D34" i="15" s="1"/>
  <c r="A33" i="15" a="1"/>
  <c r="A33" i="15" s="1"/>
  <c r="C31" i="15" a="1"/>
  <c r="C31" i="15" s="1"/>
  <c r="F29" i="15" a="1"/>
  <c r="F29" i="15" s="1"/>
  <c r="B28" i="15" a="1"/>
  <c r="B28" i="15" s="1"/>
  <c r="D26" i="15" a="1"/>
  <c r="D26" i="15" s="1"/>
  <c r="A25" i="15" a="1"/>
  <c r="A25" i="15" s="1"/>
  <c r="C23" i="15" a="1"/>
  <c r="C23" i="15" s="1"/>
  <c r="F21" i="15" a="1"/>
  <c r="F21" i="15" s="1"/>
  <c r="B20" i="15" a="1"/>
  <c r="B20" i="15" s="1"/>
  <c r="D18" i="15" a="1"/>
  <c r="D18" i="15" s="1"/>
  <c r="A17" i="15" a="1"/>
  <c r="A17" i="15" s="1"/>
  <c r="C15" i="15" a="1"/>
  <c r="C15" i="15" s="1"/>
  <c r="F13" i="15" a="1"/>
  <c r="F13" i="15" s="1"/>
  <c r="B12" i="15" a="1"/>
  <c r="B12" i="15" s="1"/>
  <c r="F10" i="15" a="1"/>
  <c r="F10" i="15" s="1"/>
  <c r="D13" i="15" a="1"/>
  <c r="D13" i="15" s="1"/>
  <c r="D27" i="15" a="1"/>
  <c r="D27" i="15" s="1"/>
  <c r="C16" i="15" a="1"/>
  <c r="C16" i="15" s="1"/>
  <c r="F70" i="15" a="1"/>
  <c r="F70" i="15" s="1"/>
  <c r="C70" i="15" a="1"/>
  <c r="C70" i="15" s="1"/>
  <c r="B70" i="15" a="1"/>
  <c r="B70" i="15" s="1"/>
  <c r="A70" i="15" a="1"/>
  <c r="A70" i="15" s="1"/>
  <c r="A14" i="34" l="1"/>
  <c r="A14" i="33" a="1"/>
  <c r="A14" i="33" s="1"/>
  <c r="R6" i="5"/>
  <c r="A15" i="34" l="1"/>
  <c r="A15" i="33" a="1"/>
  <c r="A15" i="33" s="1"/>
  <c r="A8" i="24" a="1"/>
  <c r="A8" i="24" s="1"/>
  <c r="R7" i="5"/>
  <c r="BO27" i="1"/>
  <c r="A16" i="34" l="1"/>
  <c r="A16" i="33" a="1"/>
  <c r="A16" i="33" s="1"/>
  <c r="R9" i="5"/>
  <c r="A36" i="24" a="1"/>
  <c r="A36" i="24" s="1"/>
  <c r="R8" i="5"/>
  <c r="N42" i="9"/>
  <c r="F57" i="9"/>
  <c r="B58" i="9"/>
  <c r="N57" i="9"/>
  <c r="N54" i="9"/>
  <c r="F54" i="9"/>
  <c r="B55" i="9"/>
  <c r="N9" i="9"/>
  <c r="F9" i="9"/>
  <c r="B10" i="9"/>
  <c r="B52" i="9"/>
  <c r="N51" i="9"/>
  <c r="F51" i="9"/>
  <c r="B49" i="9"/>
  <c r="N48" i="9"/>
  <c r="F48" i="9"/>
  <c r="F45" i="9"/>
  <c r="N45" i="9"/>
  <c r="B46" i="9"/>
  <c r="B43" i="9"/>
  <c r="F42" i="9"/>
  <c r="B40" i="9"/>
  <c r="N39" i="9"/>
  <c r="F39" i="9"/>
  <c r="B37" i="9"/>
  <c r="F36" i="9"/>
  <c r="N36" i="9"/>
  <c r="B34" i="9"/>
  <c r="N33" i="9"/>
  <c r="F33" i="9"/>
  <c r="F30" i="9"/>
  <c r="B31" i="9"/>
  <c r="N30" i="9"/>
  <c r="F27" i="9"/>
  <c r="B28" i="9"/>
  <c r="N27" i="9"/>
  <c r="F24" i="9"/>
  <c r="B25" i="9"/>
  <c r="N24" i="9"/>
  <c r="N21" i="9"/>
  <c r="F21" i="9"/>
  <c r="B22" i="9"/>
  <c r="N18" i="9"/>
  <c r="F18" i="9"/>
  <c r="B19" i="9"/>
  <c r="N15" i="9"/>
  <c r="B16" i="9"/>
  <c r="F15" i="9"/>
  <c r="B13" i="9"/>
  <c r="F12" i="9"/>
  <c r="N12" i="9"/>
  <c r="B7" i="9"/>
  <c r="N6" i="9"/>
  <c r="F6" i="9"/>
  <c r="A17" i="34" l="1"/>
  <c r="A17" i="33" a="1"/>
  <c r="A17" i="33" s="1"/>
  <c r="R10" i="5"/>
  <c r="A9" i="24" a="1"/>
  <c r="A9" i="24" s="1"/>
  <c r="A37" i="24" a="1"/>
  <c r="A37" i="24" s="1"/>
  <c r="A18" i="34" l="1"/>
  <c r="A18" i="33" a="1"/>
  <c r="A18" i="33" s="1"/>
  <c r="R11" i="5"/>
  <c r="A10" i="24" a="1"/>
  <c r="A10" i="24" s="1"/>
  <c r="A38" i="24" a="1"/>
  <c r="A38" i="24" s="1"/>
  <c r="A19" i="34" l="1"/>
  <c r="A19" i="33" a="1"/>
  <c r="A19" i="33" s="1"/>
  <c r="R12" i="5"/>
  <c r="A11" i="24" a="1"/>
  <c r="A11" i="24" s="1"/>
  <c r="A39" i="24" a="1"/>
  <c r="A39" i="24" s="1"/>
  <c r="A20" i="34" l="1"/>
  <c r="A21" i="33" s="1" a="1"/>
  <c r="A21" i="33" s="1"/>
  <c r="A20" i="33" a="1"/>
  <c r="A20" i="33" s="1"/>
  <c r="A40" i="24" a="1"/>
  <c r="A40" i="24" s="1"/>
  <c r="R13" i="5"/>
  <c r="A12" i="24" a="1"/>
  <c r="A12" i="24" s="1"/>
  <c r="R14" i="5" l="1"/>
  <c r="A13" i="24" a="1"/>
  <c r="A13" i="24" s="1"/>
  <c r="A21" i="34" l="1"/>
  <c r="A22" i="33" s="1" a="1"/>
  <c r="A22" i="33" s="1"/>
  <c r="R15" i="5"/>
  <c r="A14" i="24" a="1"/>
  <c r="A14" i="24" s="1"/>
  <c r="A22" i="34" l="1"/>
  <c r="A23" i="33" s="1" a="1"/>
  <c r="A23" i="33" s="1"/>
  <c r="R16" i="5"/>
  <c r="A15" i="24" a="1"/>
  <c r="A15" i="24" s="1"/>
  <c r="A23" i="34" l="1"/>
  <c r="A24" i="33" s="1" a="1"/>
  <c r="A24" i="33" s="1"/>
  <c r="R17" i="5"/>
  <c r="A16" i="24" a="1"/>
  <c r="A16" i="24" s="1"/>
  <c r="A24" i="34" l="1"/>
  <c r="A25" i="33" s="1" a="1"/>
  <c r="A25" i="33" s="1"/>
  <c r="R18" i="5"/>
  <c r="A17" i="24" a="1"/>
  <c r="A17" i="24" s="1"/>
  <c r="A6" i="24" a="1"/>
  <c r="A6" i="24" s="1"/>
  <c r="R19" i="5" l="1"/>
  <c r="A18" i="24" a="1"/>
  <c r="A18" i="24" s="1"/>
  <c r="A7" i="24" a="1"/>
  <c r="A7" i="24" s="1"/>
  <c r="R20" i="5" l="1"/>
  <c r="A19" i="24" a="1"/>
  <c r="A19" i="24" s="1"/>
  <c r="R21" i="5" l="1"/>
  <c r="A20" i="24" a="1"/>
  <c r="A20" i="24" s="1"/>
  <c r="R22" i="5" l="1"/>
  <c r="A21" i="24" a="1"/>
  <c r="A21" i="24" s="1"/>
  <c r="R23" i="5" l="1"/>
  <c r="A22" i="24" a="1"/>
  <c r="A22" i="24" s="1"/>
  <c r="R24" i="5" l="1"/>
  <c r="A23" i="24" a="1"/>
  <c r="A23" i="24" s="1"/>
  <c r="R25" i="5" l="1"/>
  <c r="A24" i="24" a="1"/>
  <c r="A24" i="24" s="1"/>
  <c r="R26" i="5" l="1"/>
  <c r="A25" i="24" a="1"/>
  <c r="A25" i="24" s="1"/>
  <c r="R27" i="5" l="1"/>
  <c r="A26" i="24" a="1"/>
  <c r="A26" i="24" s="1"/>
  <c r="R28" i="5" l="1"/>
  <c r="A27" i="24" a="1"/>
  <c r="A27" i="24" s="1"/>
  <c r="R29" i="5" l="1"/>
  <c r="A28" i="24" a="1"/>
  <c r="A28" i="24" s="1"/>
  <c r="R30" i="5" l="1"/>
  <c r="A29" i="24" a="1"/>
  <c r="A29" i="24" s="1"/>
  <c r="R31" i="5" l="1"/>
  <c r="A30" i="24" a="1"/>
  <c r="A30" i="24" s="1"/>
  <c r="R32" i="5" l="1"/>
  <c r="A31" i="24" a="1"/>
  <c r="A31" i="24" s="1"/>
  <c r="R33" i="5" l="1"/>
  <c r="A32" i="24" a="1"/>
  <c r="A32" i="24" s="1"/>
  <c r="R34" i="5" l="1"/>
  <c r="A33" i="24" a="1"/>
  <c r="A33" i="24" s="1"/>
  <c r="R35" i="5" l="1"/>
  <c r="A34" i="24" a="1"/>
  <c r="A34" i="24" s="1"/>
  <c r="A35" i="24" l="1" a="1"/>
  <c r="A35" i="24" s="1"/>
  <c r="R36" i="5"/>
  <c r="R37" i="5" l="1"/>
  <c r="R38" i="5" l="1"/>
  <c r="R39" i="5" l="1"/>
  <c r="E30" i="19" s="1"/>
  <c r="R40" i="5" l="1"/>
  <c r="R41" i="5" l="1"/>
  <c r="R42" i="5" l="1"/>
  <c r="R43" i="5" l="1"/>
  <c r="R45" i="5" l="1"/>
  <c r="R44" i="5"/>
  <c r="R46" i="5" l="1"/>
  <c r="R47" i="5" l="1"/>
  <c r="R48" i="5" l="1"/>
  <c r="R49" i="5" l="1"/>
  <c r="R50" i="5" l="1"/>
  <c r="R51" i="5" l="1"/>
  <c r="R53" i="5" l="1"/>
  <c r="R52" i="5"/>
  <c r="R54" i="5" l="1"/>
  <c r="R55" i="5" l="1"/>
  <c r="R56" i="5" l="1"/>
  <c r="R57" i="5" l="1"/>
  <c r="R58" i="5" l="1"/>
  <c r="R59" i="5" l="1"/>
  <c r="R60" i="5" l="1"/>
  <c r="R61" i="5" l="1"/>
  <c r="R62" i="5" l="1"/>
  <c r="R63" i="5" l="1"/>
  <c r="R64" i="5" l="1"/>
  <c r="R65" i="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<sst xmlns="http://schemas.openxmlformats.org/spreadsheetml/2006/main" count="1188" uniqueCount="387">
  <si>
    <t>Gesamt</t>
  </si>
  <si>
    <t>Lauf 1</t>
  </si>
  <si>
    <t>Lauf 2</t>
  </si>
  <si>
    <t>Klasse</t>
  </si>
  <si>
    <t>H1</t>
  </si>
  <si>
    <t>Name Hundeführer</t>
  </si>
  <si>
    <t>o.B.</t>
  </si>
  <si>
    <t>Fehlerpunkte</t>
  </si>
  <si>
    <t>Anzahl</t>
  </si>
  <si>
    <t>Verein:</t>
  </si>
  <si>
    <t>Datum des Turniers:</t>
  </si>
  <si>
    <t>Anzahl der Wertungsläufe:</t>
  </si>
  <si>
    <t>Name Hund</t>
  </si>
  <si>
    <t>Umgerechnet</t>
  </si>
  <si>
    <t>Platz</t>
  </si>
  <si>
    <t>H2</t>
  </si>
  <si>
    <t>von</t>
  </si>
  <si>
    <t>bis</t>
  </si>
  <si>
    <t>FP</t>
  </si>
  <si>
    <t>WN</t>
  </si>
  <si>
    <t>V</t>
  </si>
  <si>
    <t>SG</t>
  </si>
  <si>
    <t>G</t>
  </si>
  <si>
    <t>S.-Nr.</t>
  </si>
  <si>
    <t>o.B./dis.</t>
  </si>
  <si>
    <t>dis</t>
  </si>
  <si>
    <t>Start.-Nr</t>
  </si>
  <si>
    <t>Position</t>
  </si>
  <si>
    <t>Etikett</t>
  </si>
  <si>
    <t>H3</t>
  </si>
  <si>
    <t>Verein</t>
  </si>
  <si>
    <t>Bewertungsblätter</t>
  </si>
  <si>
    <t>Start</t>
  </si>
  <si>
    <t>Nr.</t>
  </si>
  <si>
    <t>H3=A37:L43</t>
  </si>
  <si>
    <t>H1=A7:L30</t>
  </si>
  <si>
    <t>H2=A31:L36</t>
  </si>
  <si>
    <t>INDEX(Starter!$A$7:$L$69;VERGLEICH(+KKLEINSTE(Starter!$L$7:$L$69;Starter!M7);Starter!$L$7:$L$69;0);1)</t>
  </si>
  <si>
    <t>Klasse H1 - H3</t>
  </si>
  <si>
    <t>Von</t>
  </si>
  <si>
    <t>Bis</t>
  </si>
  <si>
    <t>0-er</t>
  </si>
  <si>
    <t>Bewertungsblatt:</t>
  </si>
  <si>
    <t>Verband</t>
  </si>
  <si>
    <t>Mitgliedsnr.</t>
  </si>
  <si>
    <t>Name</t>
  </si>
  <si>
    <t>Hundeführer</t>
  </si>
  <si>
    <t>dns</t>
  </si>
  <si>
    <t>Turniername:</t>
  </si>
  <si>
    <t>Start Nr.</t>
  </si>
  <si>
    <t>Wertungsbogen</t>
  </si>
  <si>
    <t>Hund</t>
  </si>
  <si>
    <t>Fehler</t>
  </si>
  <si>
    <t>Fehler-punkte</t>
  </si>
  <si>
    <t>Werturteil</t>
  </si>
  <si>
    <r>
      <t xml:space="preserve">Fehlstart </t>
    </r>
    <r>
      <rPr>
        <b/>
        <sz val="10"/>
        <color theme="1"/>
        <rFont val="Arial"/>
        <family val="2"/>
      </rPr>
      <t xml:space="preserve">  max.2</t>
    </r>
  </si>
  <si>
    <t>Das Team</t>
  </si>
  <si>
    <t>und</t>
  </si>
  <si>
    <t>erreichte beim</t>
  </si>
  <si>
    <t>hier Vereinslogo</t>
  </si>
  <si>
    <t>einfügen</t>
  </si>
  <si>
    <t>in der Kombiwertung über alle Läufe</t>
  </si>
  <si>
    <t>Wertungsrichter 1:</t>
  </si>
  <si>
    <t>Wertungsrichter 2:</t>
  </si>
  <si>
    <t>Chipnummer Hund</t>
  </si>
  <si>
    <t>Chipkontrolle</t>
  </si>
  <si>
    <t>Kontrolle</t>
  </si>
  <si>
    <t>Ergebnisliste  Kombi-Tageswertung</t>
  </si>
  <si>
    <t>Start-Nr.</t>
  </si>
  <si>
    <t>Starterliste</t>
  </si>
  <si>
    <t>Starter</t>
  </si>
  <si>
    <t>Urkunde</t>
  </si>
  <si>
    <t>Bei nur 3 Läufen kann der Richterstempel unter dem Hundenamen gesetzt werden</t>
  </si>
  <si>
    <t>kleine Zahl am Ende des Aufklebers = Startnummer zur Erleichterung für die Meldestellenarbeit</t>
  </si>
  <si>
    <t>Spiel</t>
  </si>
  <si>
    <t>Summe</t>
  </si>
  <si>
    <t>Erwachsene</t>
  </si>
  <si>
    <t>Jugend</t>
  </si>
  <si>
    <t>Vorzüglich (V)</t>
  </si>
  <si>
    <t>Sehr Gut (SG)</t>
  </si>
  <si>
    <t>Gut (G)</t>
  </si>
  <si>
    <t>Ohne Bewertung (o.B.)</t>
  </si>
  <si>
    <t>DisquaIifikation (DIS)</t>
  </si>
  <si>
    <t>Wettkampfstatistik Hoopers</t>
  </si>
  <si>
    <t>Datum der Prüfung:</t>
  </si>
  <si>
    <t>Terminschutz-Nr.:</t>
  </si>
  <si>
    <t>LV (Nr., Name):</t>
  </si>
  <si>
    <t>            </t>
  </si>
  <si>
    <t>KG (Nr., Name):</t>
  </si>
  <si>
    <t>MV (Nr., Name):</t>
  </si>
  <si>
    <t>Deutscher Verband der Gebrauchshundsportvereine e.V.</t>
  </si>
  <si>
    <t>Anzahl Läufe je Klasse</t>
  </si>
  <si>
    <t xml:space="preserve">Ort, Datum   </t>
  </si>
  <si>
    <t>Lfd. Nr.</t>
  </si>
  <si>
    <t>Bezahlt</t>
  </si>
  <si>
    <t>Mail Adresse</t>
  </si>
  <si>
    <t>Meldeliste</t>
  </si>
  <si>
    <t>Ausdruck je Leistungsklasse zum Aushang am Turniertag</t>
  </si>
  <si>
    <t>Ausdruck je Leistungsklasse für Helfer Chipkontrolle</t>
  </si>
  <si>
    <t>Wertungsbögen für jeweils alle Starter eines Wertungslaufes</t>
  </si>
  <si>
    <t>Info</t>
  </si>
  <si>
    <t>HSV Testverein</t>
  </si>
  <si>
    <t>Wertungsrichter/in</t>
  </si>
  <si>
    <t xml:space="preserve">Hoopers Turnier </t>
  </si>
  <si>
    <r>
      <t xml:space="preserve"> </t>
    </r>
    <r>
      <rPr>
        <sz val="14"/>
        <color indexed="10"/>
        <rFont val="Arial"/>
        <family val="2"/>
      </rPr>
      <t>Startnummer</t>
    </r>
    <r>
      <rPr>
        <sz val="14"/>
        <color indexed="17"/>
        <rFont val="Arial"/>
        <family val="2"/>
      </rPr>
      <t xml:space="preserve"> </t>
    </r>
    <r>
      <rPr>
        <sz val="14"/>
        <color rgb="FFFF0000"/>
        <rFont val="Arial"/>
        <family val="2"/>
      </rPr>
      <t>eingeben</t>
    </r>
    <r>
      <rPr>
        <sz val="14"/>
        <color indexed="17"/>
        <rFont val="Arial"/>
        <family val="2"/>
      </rPr>
      <t xml:space="preserve"> (darf nur einmal in der Startliste vorkommen)</t>
    </r>
  </si>
  <si>
    <t>Achtung dieses Arbeitsblatt ist nicht Schreibgeschützt, damit die Urkunde individuell angepasst werden kann.</t>
  </si>
  <si>
    <t xml:space="preserve">Liste zur Ersterfassung aller Meldungen zum Turnier mit: </t>
  </si>
  <si>
    <t>Urkunde für Kombi-Tageswertung</t>
  </si>
  <si>
    <t>Vereinslogo als Grafik links unten ergänzen und evtl. Unterschrift Richter als Bild einfügen</t>
  </si>
  <si>
    <t>Liste für Schreiber und Seher, wenn nicht mit Ringschreiber gerichtet wird</t>
  </si>
  <si>
    <t xml:space="preserve">Diese Excelanwendung wurde zur Auswertung von Hoopers Turnieren erstellt.  </t>
  </si>
  <si>
    <t>(Nur dieser wird auf die Etiketten übernommen)</t>
  </si>
  <si>
    <t xml:space="preserve">Beim Einsatz eines zweiten WR vor dem Ausdruck der Aufkleber diesen bei WR 1 eintragen </t>
  </si>
  <si>
    <t>für "ohne Bewertung"  =   o.B.</t>
  </si>
  <si>
    <t>(Achtung Schreibweise beachten)</t>
  </si>
  <si>
    <t>für nicht gestartet    =    dns</t>
  </si>
  <si>
    <t>(nicht gestartete Teams werden Punktemäßig schlechter gestellt, als o.B.)</t>
  </si>
  <si>
    <t>für Disqualifikation    =    dis</t>
  </si>
  <si>
    <t>kleine Zahl unten links = Startnummer zur Erleichterung für die Meldestellenarbeit</t>
  </si>
  <si>
    <t>Anz.</t>
  </si>
  <si>
    <t>Fehlerpunkte von 0 bis 25</t>
  </si>
  <si>
    <t>Gelb markierte Spalten, diese Daten müssen vollständig laut Meldeschein erfaßt werden !!!</t>
  </si>
  <si>
    <t>Eintragungen laut Wertungsbogen oder Schreiberliste:</t>
  </si>
  <si>
    <t>H001</t>
  </si>
  <si>
    <t>Wertungsrichter(in) 1</t>
  </si>
  <si>
    <t>Unterschrift (-en) WR/in</t>
  </si>
  <si>
    <t>Unterschrift 
Prüfungsverantwortliche/r</t>
  </si>
  <si>
    <t>DVG - Deutscher Verband der Gebrauchshundsportvereine e. V. - Hauptgeschäftsstelle, Ennertsweg 51, 58675 Hemer  -  Telefon: 02372-555980 / Fax: 02372-5559822 / E-Mail: info@dvg-hundesport.de</t>
  </si>
  <si>
    <t>Verteiler:     a) DVG Beauftragte Hoopers (zur Kenntnis)     b) Leistungsbuchamt DVG (Hauptgeschäftsstelle) - ZWINGEND</t>
  </si>
  <si>
    <t xml:space="preserve">Klasse: </t>
  </si>
  <si>
    <t xml:space="preserve">Lauf: </t>
  </si>
  <si>
    <t>für Starter mit "dns" in allen Läufen wird kein Ettiket ausgegeben</t>
  </si>
  <si>
    <t xml:space="preserve"> 1      2      3      4      5      6      7      8      9      10     11     12     13     14     15     16     17     18     19     20     21    22     23     24     25   .</t>
  </si>
  <si>
    <t>dns  DIS</t>
  </si>
  <si>
    <r>
      <t xml:space="preserve">G   </t>
    </r>
    <r>
      <rPr>
        <sz val="12"/>
        <color theme="1"/>
        <rFont val="Arial"/>
        <family val="2"/>
      </rPr>
      <t xml:space="preserve"> </t>
    </r>
    <r>
      <rPr>
        <sz val="10"/>
        <color theme="1"/>
        <rFont val="Arial"/>
        <family val="2"/>
      </rPr>
      <t>20-25</t>
    </r>
  </si>
  <si>
    <r>
      <t xml:space="preserve">o.B. </t>
    </r>
    <r>
      <rPr>
        <sz val="10"/>
        <color theme="1"/>
        <rFont val="Arial"/>
        <family val="2"/>
      </rPr>
      <t xml:space="preserve"> ü. 25</t>
    </r>
  </si>
  <si>
    <t>max.25</t>
  </si>
  <si>
    <r>
      <t xml:space="preserve"> V      </t>
    </r>
    <r>
      <rPr>
        <sz val="10"/>
        <color theme="1"/>
        <rFont val="Arial"/>
        <family val="2"/>
      </rPr>
      <t>0-5</t>
    </r>
  </si>
  <si>
    <r>
      <t xml:space="preserve">SG  </t>
    </r>
    <r>
      <rPr>
        <sz val="10"/>
        <color theme="1"/>
        <rFont val="Arial"/>
        <family val="2"/>
      </rPr>
      <t>10-15</t>
    </r>
  </si>
  <si>
    <t>Die Bedienung erfordert gewisse Excel Kenntisse. Die Datei kann von Vereinen kostenlos genutzt werden.</t>
  </si>
  <si>
    <t>Schreiberliste</t>
  </si>
  <si>
    <t>Beim Druck Seiten von-bis  angeben,</t>
  </si>
  <si>
    <t>ansonsten werden 2 Seiten ausgedruckt.</t>
  </si>
  <si>
    <t>-&gt;  30 Starter auf einer Seite</t>
  </si>
  <si>
    <t>ansonsten werden 6 Seiten ausgedruckt.</t>
  </si>
  <si>
    <t>-&gt;  10 Starter auf einer Seite</t>
  </si>
  <si>
    <t>ansonsten werden 4 Seiten ausgedruckt.</t>
  </si>
  <si>
    <t>-&gt;  17 Starter auf einer Seite</t>
  </si>
  <si>
    <t>Am Turniertag:</t>
  </si>
  <si>
    <t>Der Eintrag "dns" wird dadurch überschrieben.</t>
  </si>
  <si>
    <t>Anzahl  Fehler ges.</t>
  </si>
  <si>
    <t>Kl.</t>
  </si>
  <si>
    <t>ansonsten werden 3 Seiten ausgedruckt.</t>
  </si>
  <si>
    <t>-&gt;  18 Starter auf einer Seite</t>
  </si>
  <si>
    <t>max. 3 Läufe</t>
  </si>
  <si>
    <t>Telefon-Nummer</t>
  </si>
  <si>
    <t>Jugendliche</t>
  </si>
  <si>
    <r>
      <t>Name Hundeführer</t>
    </r>
    <r>
      <rPr>
        <b/>
        <sz val="8"/>
        <color theme="1"/>
        <rFont val="Arial"/>
        <family val="2"/>
      </rPr>
      <t xml:space="preserve">
(Nachname,Vormame-wegen Sortierung)</t>
    </r>
  </si>
  <si>
    <r>
      <t>Name Hund</t>
    </r>
    <r>
      <rPr>
        <b/>
        <sz val="8"/>
        <color theme="1"/>
        <rFont val="Arial"/>
        <family val="2"/>
      </rPr>
      <t xml:space="preserve">  
(laut LU)</t>
    </r>
  </si>
  <si>
    <t>x</t>
  </si>
  <si>
    <t>In der Tabelle Meldeliste kann beliebig kopiert oder sortiert werden!</t>
  </si>
  <si>
    <t>Erfassung der Ergebnisse für die einzelnen Wertungläufe laut Wertungsbögen in den Spalten H bis J</t>
  </si>
  <si>
    <t>Bei nicht erschienenden Teams bleibt für alle Läufe der Eintrag "dns" erhalten.</t>
  </si>
  <si>
    <t>Ausdruck auf Streifen-Etiketten (20 Stk)</t>
  </si>
  <si>
    <t>ab Position:</t>
  </si>
  <si>
    <t>Start-Nr. drucken:</t>
  </si>
  <si>
    <r>
      <t xml:space="preserve">Bei der </t>
    </r>
    <r>
      <rPr>
        <b/>
        <sz val="11"/>
        <color theme="1"/>
        <rFont val="Arial"/>
        <family val="2"/>
      </rPr>
      <t>Startklasse</t>
    </r>
    <r>
      <rPr>
        <sz val="11"/>
        <color theme="1"/>
        <rFont val="Arial"/>
        <family val="2"/>
      </rPr>
      <t xml:space="preserve"> zwischen "H" und Zahl kein Leerzeichen machen (so ist es richtig:  H1  H2  H3 )</t>
    </r>
  </si>
  <si>
    <r>
      <t xml:space="preserve">Die Übernahme der Starterteams für das Turnier aus der </t>
    </r>
    <r>
      <rPr>
        <b/>
        <sz val="11"/>
        <color rgb="FF00B0F0"/>
        <rFont val="Arial"/>
        <family val="2"/>
      </rPr>
      <t>MELDELISTE</t>
    </r>
    <r>
      <rPr>
        <b/>
        <sz val="11"/>
        <rFont val="Arial"/>
        <family val="2"/>
      </rPr>
      <t xml:space="preserve"> erfolgt automatisiert.</t>
    </r>
  </si>
  <si>
    <r>
      <t xml:space="preserve">Notwendige Änderungen sind ausschließlich in der </t>
    </r>
    <r>
      <rPr>
        <b/>
        <sz val="11"/>
        <color rgb="FFFF0000"/>
        <rFont val="Arial"/>
        <family val="2"/>
      </rPr>
      <t>Meldeliste</t>
    </r>
    <r>
      <rPr>
        <sz val="11"/>
        <color rgb="FFFF0000"/>
        <rFont val="Arial"/>
        <family val="2"/>
      </rPr>
      <t xml:space="preserve"> vorzunehmen!</t>
    </r>
  </si>
  <si>
    <t>Erfassung der Meldungen zum Turnier für 60 Teams möglich</t>
  </si>
  <si>
    <t>Status</t>
  </si>
  <si>
    <r>
      <rPr>
        <b/>
        <u/>
        <sz val="11"/>
        <color rgb="FFFF0000"/>
        <rFont val="Arial"/>
        <family val="2"/>
      </rPr>
      <t>Bei notwendigen Änderungen:</t>
    </r>
    <r>
      <rPr>
        <b/>
        <sz val="11"/>
        <color rgb="FFFF0000"/>
        <rFont val="Arial"/>
        <family val="2"/>
      </rPr>
      <t xml:space="preserve"> Keine Datenfelder verschieben oder Zeilen löschen!!!! </t>
    </r>
  </si>
  <si>
    <t>Wenn alle notwendigen Daten eingegeben wurden, wird in der Spalte "Status" "i.O." angezeigt.</t>
  </si>
  <si>
    <r>
      <t>Bei Privatstartern unter Verein und Verband  "</t>
    </r>
    <r>
      <rPr>
        <b/>
        <sz val="11"/>
        <color theme="1"/>
        <rFont val="Arial"/>
        <family val="2"/>
      </rPr>
      <t>privat</t>
    </r>
    <r>
      <rPr>
        <sz val="11"/>
        <color theme="1"/>
        <rFont val="Arial"/>
        <family val="2"/>
      </rPr>
      <t>" eintragen, und als Mitglieds-Nummer "0" vergeben.</t>
    </r>
  </si>
  <si>
    <t>Bitte Probeausdruck erstellen!</t>
  </si>
  <si>
    <t>Startnummern beginnen bei</t>
  </si>
  <si>
    <t>Mit Eingabe der Ergebnisdaten am Turniertag dürfen keine Änderungen in der "Meldeliste" vorgenommen werden.</t>
  </si>
  <si>
    <t>Standard: 0 (Null)</t>
  </si>
  <si>
    <t>Fragen zur Datei an:</t>
  </si>
  <si>
    <t>hoopers@dvg-hundesport.de</t>
  </si>
  <si>
    <t>markus.zils@t-online.de</t>
  </si>
  <si>
    <t>Verein für Deutsche Schäferhunde (SV) e. V.</t>
  </si>
  <si>
    <t>Verein für Deutsche Schäferhunde (SV) e. V. - Hauptgeschäftsstelle, Steinerne Furt 71, 86167 Augsburg  -  Telefon: 0821 74002-0 / Fax: 0821 74002-901 / E-Mail: info@schaeferhunde.de</t>
  </si>
  <si>
    <t>Start-Reihenfolge festlegen</t>
  </si>
  <si>
    <t>Start
(x)</t>
  </si>
  <si>
    <r>
      <t>In der Spalte "</t>
    </r>
    <r>
      <rPr>
        <b/>
        <sz val="11"/>
        <color theme="1"/>
        <rFont val="Arial"/>
        <family val="2"/>
      </rPr>
      <t>Start-Reihenfolge festlegen</t>
    </r>
    <r>
      <rPr>
        <sz val="11"/>
        <color theme="1"/>
        <rFont val="Arial"/>
        <family val="2"/>
      </rPr>
      <t xml:space="preserve">" wird die Reihenfolge der Starts eingegeben. Diese Spalte kann gleichzeitig als Hilfe für die </t>
    </r>
    <r>
      <rPr>
        <b/>
        <sz val="11"/>
        <color theme="1"/>
        <rFont val="Arial"/>
        <family val="2"/>
      </rPr>
      <t>Sortierung</t>
    </r>
    <r>
      <rPr>
        <sz val="11"/>
        <color theme="1"/>
        <rFont val="Arial"/>
        <family val="2"/>
      </rPr>
      <t xml:space="preserve"> der erfassten Meldungen genutzt werden.</t>
    </r>
  </si>
  <si>
    <t>Fristschutznummer des Turniers:</t>
  </si>
  <si>
    <t>Verband der Pudelfreunde Deutschland e. V. (VDP)</t>
  </si>
  <si>
    <t>Verband der Pudelfreunde Deutschland e. V. (VDP) - Hauptgeschäftsstelle, Büchsenschinken, 21465 Reinbek  -  Telefon: 04104 2095 / Fax: 04104 961570 / E-Mail: vdp.hg@t-online.de</t>
  </si>
  <si>
    <t>(zum selber schneiden)</t>
  </si>
  <si>
    <t>199,5 mm x 15 mm</t>
  </si>
  <si>
    <t>Ausdruck auf Streifen-Etiketten (19 Stk)</t>
  </si>
  <si>
    <t>Ausdruck auf A4-Etiketten (18 Stk)</t>
  </si>
  <si>
    <t>Formblatt Statistik für die Hauptgeschäftsstellen der Verbände (teilweise manuell zu ergänzen)</t>
  </si>
  <si>
    <t>Notwendige Stammdaten</t>
  </si>
  <si>
    <t>Hinweise der Entwickler-Gemeinschaft</t>
  </si>
  <si>
    <t>KG Test</t>
  </si>
  <si>
    <t>LV Test</t>
  </si>
  <si>
    <t>Prügungsverantwortlicher:</t>
  </si>
  <si>
    <t>KG (Name, Nummer):</t>
  </si>
  <si>
    <t>LV (Name, Nummer):</t>
  </si>
  <si>
    <t>Ort des Turniers:</t>
  </si>
  <si>
    <t>Bad Oldesloe</t>
  </si>
  <si>
    <t>Stammdaten</t>
  </si>
  <si>
    <t xml:space="preserve">Das Register "Stammblatt" enthält alle notwendigen Angaben zum Turnier. </t>
  </si>
  <si>
    <t>Erläuterungen zu den einzelnen Registern / Tabellen  - unbedingt lesen !!!</t>
  </si>
  <si>
    <t>Mitglieds-Nr.</t>
  </si>
  <si>
    <t>Geschlecht 
H / R</t>
  </si>
  <si>
    <t>mehrere Hunde?</t>
  </si>
  <si>
    <r>
      <t>Wer von den gemeldeten TN wirklich startet, erhält in der Spalte "</t>
    </r>
    <r>
      <rPr>
        <b/>
        <sz val="11"/>
        <color rgb="FFFF0000"/>
        <rFont val="Arial"/>
        <family val="2"/>
      </rPr>
      <t>Start</t>
    </r>
    <r>
      <rPr>
        <sz val="11"/>
        <color rgb="FFFF0000"/>
        <rFont val="Arial"/>
        <family val="2"/>
      </rPr>
      <t>" ein "</t>
    </r>
    <r>
      <rPr>
        <b/>
        <sz val="11"/>
        <color rgb="FFFF0000"/>
        <rFont val="Arial"/>
        <family val="2"/>
      </rPr>
      <t>x</t>
    </r>
    <r>
      <rPr>
        <sz val="11"/>
        <color rgb="FFFF0000"/>
        <rFont val="Arial"/>
        <family val="2"/>
      </rPr>
      <t>". Nur diese TN bekommen eine Startnummer zugewiesen und werden für die weitere Auswertung berücksichtigt.</t>
    </r>
  </si>
  <si>
    <t>Zusätzliche Eingabefelder:</t>
  </si>
  <si>
    <t>Geschlecht H / R</t>
  </si>
  <si>
    <t>Angaben zu evtl. Behinderung HF oder anderer für den Ablauf notwendiger Angaben</t>
  </si>
  <si>
    <t>Kontrolle des Zahlungseingangs</t>
  </si>
  <si>
    <t>Telefonnummer, E-Mail-Adresse</t>
  </si>
  <si>
    <t>Daten zur Kontakt-Aufnahme</t>
  </si>
  <si>
    <t>Hier sind alle (organisatorischen) Angaben zum Turnier einzutragen. Diese Daten werden in den weiteren Registern / Tabellen benötigt.</t>
  </si>
  <si>
    <t>Prüfungsleiter(in)</t>
  </si>
  <si>
    <t>DVG</t>
  </si>
  <si>
    <t>Verteiler:     a) SV Beauftragte Hoopers (zur Kenntnis)     b) SV Zuchtbuchamt (Hauptgeschäftsstelle) - ZWINGEND</t>
  </si>
  <si>
    <t>Die Statistik (incl. Gesamt-Ergebnisliste) ist vom Ausrichter/Prüfungsverantwortlichem/Vereinsvorsitzenden einzusenden:</t>
  </si>
  <si>
    <t>Rand: oben/unten 8mm, li/re 10 mm</t>
  </si>
  <si>
    <t>190 mm x 14 mm (B-Sys)</t>
  </si>
  <si>
    <t>Rand: oben/unten 6mm, li/re 5 mm</t>
  </si>
  <si>
    <t>Eingabezellen sind grundsätzlich mit dieser Farbe hinterlegt.</t>
  </si>
  <si>
    <t>Alle anderen Zellen / Tabellenblätter sind schreibgeschützt.</t>
  </si>
  <si>
    <r>
      <t xml:space="preserve"> </t>
    </r>
    <r>
      <rPr>
        <b/>
        <sz val="11"/>
        <color theme="1"/>
        <rFont val="Arial"/>
        <family val="2"/>
      </rPr>
      <t>Mindesteingaben:</t>
    </r>
  </si>
  <si>
    <t>WeBo Lauf</t>
  </si>
  <si>
    <t>Die Rangierug und Platzvergabe erfolg automatisch, die Listen sind schreibgeschützt.</t>
  </si>
  <si>
    <t>Et 18</t>
  </si>
  <si>
    <t>Et 18 - 20</t>
  </si>
  <si>
    <t>Listen zum Ausdruck von Etiketten unter Angabe der Startnummer (von-bis)</t>
  </si>
  <si>
    <t>Verzicht auf vorgestanzte Etiketten durch Verwendung eines Selbstklebebogen (A4), da durch die Nutzung verschiedener Drucker die Einhaltung der Ränder problemematisch ist. Es können jeweis 18 Etiketten auf ein Blatt gedruckt und dann mit Schere oder Fotoschneidevorrichtung zertrennt werden.</t>
  </si>
  <si>
    <t>Et 19</t>
  </si>
  <si>
    <t>Größe der Etiketten:</t>
  </si>
  <si>
    <t>199,5 mm x 15 mm mit Rand: oben/unten 6mm, li/re 5 mm</t>
  </si>
  <si>
    <r>
      <t xml:space="preserve">Verwendung von vorgestanzten Streifen-Etiketten: </t>
    </r>
    <r>
      <rPr>
        <b/>
        <sz val="11"/>
        <color theme="1"/>
        <rFont val="Arial"/>
        <family val="2"/>
      </rPr>
      <t>19 Stk pro Seite</t>
    </r>
  </si>
  <si>
    <t>Et 20</t>
  </si>
  <si>
    <r>
      <t xml:space="preserve">Verwendung von vorgestanzten Streifen-Etiketten: </t>
    </r>
    <r>
      <rPr>
        <b/>
        <sz val="11"/>
        <color theme="1"/>
        <rFont val="Arial"/>
        <family val="2"/>
      </rPr>
      <t>20 Stk pro Seite</t>
    </r>
  </si>
  <si>
    <t>190 mm x 14 mm (B-Sys) mit Rand: oben/unten 8mm, li/re 10 mm</t>
  </si>
  <si>
    <t>für alle Etiketten:</t>
  </si>
  <si>
    <t>Name(n) der zusätzlichen Wertungsrichter</t>
  </si>
  <si>
    <t>Zu ergänzen:</t>
  </si>
  <si>
    <t>Verteiler:     a) Obfrau/Obmann des Sportausschusses     b) Hauptgeschäftsstelle VDP</t>
  </si>
  <si>
    <t>Die Statistik (incl. Gesamt-Ergebnisliste) ist vom Ausrichter/Prüfungsverantwortlichem/Vereinsvorsitzenden ZWINGEND einzusenden:</t>
  </si>
  <si>
    <t>hundesport@carstenfoltys.de</t>
  </si>
  <si>
    <t>L1</t>
  </si>
  <si>
    <t>L2</t>
  </si>
  <si>
    <t>L3</t>
  </si>
  <si>
    <t>o.B., dis, dns</t>
  </si>
  <si>
    <t>Verband für das Deutsche Hundewesen (VDH) e.V.</t>
  </si>
  <si>
    <t>Verteiler:     a) Beauftragte(r) Rally Obedience des Vereins/Verbandes (zur Kenntnis)     b) Leistungsbuchamt Verein/Verband (Hauptgeschäftsstelle)</t>
  </si>
  <si>
    <t>VDH - Verband für das Deutsche Hundewesen e. V. - Hauptgeschäftsstelle, Westfahlendamm 174, 44141 Dortmund  -  Telefon: 0231-56500-0 / Fax: 0231-5924-40 / E-Mail: info@vdh.de</t>
  </si>
  <si>
    <t>Ergebniseingabe</t>
  </si>
  <si>
    <t>Name (Hund)</t>
  </si>
  <si>
    <t>Bello</t>
  </si>
  <si>
    <t>PHV Lübeck e. V.</t>
  </si>
  <si>
    <t>Mitgliedsnummer Verband</t>
  </si>
  <si>
    <t>08154711</t>
  </si>
  <si>
    <t>Startklasse</t>
  </si>
  <si>
    <t>Chipnummer (Hund)</t>
  </si>
  <si>
    <r>
      <t xml:space="preserve">Wenn der Hundeführer am Turniertag das 18. Lebensjahr </t>
    </r>
    <r>
      <rPr>
        <b/>
        <u/>
        <sz val="11"/>
        <color theme="1"/>
        <rFont val="Arial"/>
        <family val="2"/>
      </rPr>
      <t>nicht</t>
    </r>
    <r>
      <rPr>
        <sz val="11"/>
        <color theme="1"/>
        <rFont val="Arial"/>
        <family val="2"/>
      </rPr>
      <t xml:space="preserve"> vollendet hat, dann hier </t>
    </r>
    <r>
      <rPr>
        <b/>
        <sz val="11"/>
        <color theme="1"/>
        <rFont val="Arial"/>
        <family val="2"/>
      </rPr>
      <t xml:space="preserve">bitte "J" </t>
    </r>
    <r>
      <rPr>
        <sz val="11"/>
        <color theme="1"/>
        <rFont val="Arial"/>
        <family val="2"/>
      </rPr>
      <t>eintragen</t>
    </r>
  </si>
  <si>
    <r>
      <t>Hündin (</t>
    </r>
    <r>
      <rPr>
        <b/>
        <sz val="11"/>
        <color theme="1"/>
        <rFont val="Arial"/>
        <family val="2"/>
      </rPr>
      <t>H</t>
    </r>
    <r>
      <rPr>
        <sz val="11"/>
        <color theme="1"/>
        <rFont val="Arial"/>
        <family val="2"/>
      </rPr>
      <t>) / Rüde (</t>
    </r>
    <r>
      <rPr>
        <b/>
        <sz val="11"/>
        <color theme="1"/>
        <rFont val="Arial"/>
        <family val="2"/>
      </rPr>
      <t>R</t>
    </r>
    <r>
      <rPr>
        <sz val="11"/>
        <color theme="1"/>
        <rFont val="Arial"/>
        <family val="2"/>
      </rPr>
      <t>) - für eine Anpassung der Startreihenfolge bei läufigen Hündinnen</t>
    </r>
  </si>
  <si>
    <r>
      <t xml:space="preserve">Startet ein HF mit mehreren Hunden, empfielt sich hier die jeweilige </t>
    </r>
    <r>
      <rPr>
        <b/>
        <sz val="11"/>
        <color theme="1"/>
        <rFont val="Arial"/>
        <family val="2"/>
      </rPr>
      <t>Anzahl</t>
    </r>
    <r>
      <rPr>
        <sz val="11"/>
        <color theme="1"/>
        <rFont val="Arial"/>
        <family val="2"/>
      </rPr>
      <t xml:space="preserve"> der Hunde (in jeder Zeile des HF) einzutragen</t>
    </r>
  </si>
  <si>
    <t>Name (Hundeführer)</t>
  </si>
  <si>
    <t>Frank Mustermann</t>
  </si>
  <si>
    <t>Ju</t>
  </si>
  <si>
    <t>Qualifikation
Faktor</t>
  </si>
  <si>
    <t>Quali</t>
  </si>
  <si>
    <t>Zahl</t>
  </si>
  <si>
    <t>Berechnung</t>
  </si>
  <si>
    <t>0-Lauf</t>
  </si>
  <si>
    <t>Reihenfolge</t>
  </si>
  <si>
    <t>Pflichtfeld</t>
  </si>
  <si>
    <t>Startklassen</t>
  </si>
  <si>
    <t>Master-Tabelle</t>
  </si>
  <si>
    <t>Zusatz-Tabelle 1</t>
  </si>
  <si>
    <t>Zusatz-Tabelle 2</t>
  </si>
  <si>
    <t>Ergebnis-Tabelle</t>
  </si>
  <si>
    <r>
      <t xml:space="preserve">Mit dieser Anwendung wird den Meldestellen von Hundesportvereinen ein Programm für die Erfassung der Starter bis zur Auswertung der Ergebnisse eines Turniers zur Verfügung gestellt. Es ist für Turniere mit </t>
    </r>
    <r>
      <rPr>
        <b/>
        <sz val="11"/>
        <color rgb="FFFF0000"/>
        <rFont val="Arial"/>
        <family val="2"/>
      </rPr>
      <t>max. 60 Startern</t>
    </r>
    <r>
      <rPr>
        <b/>
        <sz val="11"/>
        <color theme="1"/>
        <rFont val="Arial"/>
        <family val="2"/>
      </rPr>
      <t xml:space="preserve"> angelegt. Bei größeren Turnieren ist mit einer separaten Datei weiterzuarbeiten.</t>
    </r>
  </si>
  <si>
    <r>
      <t xml:space="preserve">Diese Liste füllt sich selbstständig mit den bei </t>
    </r>
    <r>
      <rPr>
        <b/>
        <sz val="11"/>
        <color theme="1"/>
        <rFont val="Arial"/>
        <family val="2"/>
      </rPr>
      <t>Starter</t>
    </r>
    <r>
      <rPr>
        <sz val="11"/>
        <color theme="1"/>
        <rFont val="Arial"/>
        <family val="2"/>
      </rPr>
      <t xml:space="preserve"> erfassten Ergebnissen für die entsprechende Leistungsklasse</t>
    </r>
  </si>
  <si>
    <t>Die Leistungsklasse (Startklasse) ist entsprechend anzupassen.</t>
  </si>
  <si>
    <t>Ergebnislisten für den/die Richter(in) / zur Weitergabe an die Geschäftsstellen (zusammen mit den Statistiken)</t>
  </si>
  <si>
    <r>
      <t xml:space="preserve">Standardmäßig wird die Liste für </t>
    </r>
    <r>
      <rPr>
        <b/>
        <sz val="11"/>
        <color theme="1"/>
        <rFont val="Arial"/>
        <family val="2"/>
      </rPr>
      <t>Erwachsene</t>
    </r>
    <r>
      <rPr>
        <sz val="11"/>
        <color theme="1"/>
        <rFont val="Arial"/>
        <family val="2"/>
      </rPr>
      <t xml:space="preserve"> ausgegeben.</t>
    </r>
  </si>
  <si>
    <t>Statistik</t>
  </si>
  <si>
    <t>Zusammenstellung der Auswertungs-Statistiken bei Verwendung mehrerer Dateien bei großen Turnieren</t>
  </si>
  <si>
    <r>
      <t xml:space="preserve">Die Stammdaten </t>
    </r>
    <r>
      <rPr>
        <sz val="11"/>
        <color theme="1"/>
        <rFont val="Arial"/>
        <family val="2"/>
      </rPr>
      <t>werden automatisiert aus der Stammdaten-Übersicht übernommen.</t>
    </r>
  </si>
  <si>
    <r>
      <t xml:space="preserve">Die Ergebnisse werden automatisiert aus den </t>
    </r>
    <r>
      <rPr>
        <b/>
        <sz val="11"/>
        <color theme="1"/>
        <rFont val="Arial"/>
        <family val="2"/>
      </rPr>
      <t>Ergebnislisten</t>
    </r>
    <r>
      <rPr>
        <sz val="11"/>
        <color theme="1"/>
        <rFont val="Arial"/>
        <family val="2"/>
      </rPr>
      <t xml:space="preserve"> übernommen und in der Master-Tabelle erfasst.</t>
    </r>
  </si>
  <si>
    <t>Ergebnisse (Statistiken) aus anderen Auswertungs-Dateien</t>
  </si>
  <si>
    <r>
      <t xml:space="preserve">Die Ergebnisse werden in der </t>
    </r>
    <r>
      <rPr>
        <b/>
        <sz val="11"/>
        <color theme="1"/>
        <rFont val="Arial"/>
        <family val="2"/>
      </rPr>
      <t>Ergebnis-Tabbelle zusammengefasst</t>
    </r>
    <r>
      <rPr>
        <sz val="11"/>
        <color theme="1"/>
        <rFont val="Arial"/>
        <family val="2"/>
      </rPr>
      <t>.</t>
    </r>
  </si>
  <si>
    <r>
      <t xml:space="preserve">Die Stammdaten der </t>
    </r>
    <r>
      <rPr>
        <b/>
        <sz val="11"/>
        <color theme="1"/>
        <rFont val="Arial"/>
        <family val="2"/>
      </rPr>
      <t>Ergebnis-Tabelle (Statistik)</t>
    </r>
    <r>
      <rPr>
        <sz val="11"/>
        <color theme="1"/>
        <rFont val="Arial"/>
        <family val="2"/>
      </rPr>
      <t xml:space="preserve"> werden automatisiert aus der Stammdaten-Übersicht übernommen.</t>
    </r>
  </si>
  <si>
    <r>
      <t xml:space="preserve">Die Ergebnisse werden automatisiert aus dem </t>
    </r>
    <r>
      <rPr>
        <b/>
        <sz val="11"/>
        <color theme="1"/>
        <rFont val="Arial"/>
        <family val="2"/>
      </rPr>
      <t>Statistik-Datenblatt</t>
    </r>
    <r>
      <rPr>
        <sz val="11"/>
        <color theme="1"/>
        <rFont val="Arial"/>
        <family val="2"/>
      </rPr>
      <t xml:space="preserve"> übernommen.</t>
    </r>
  </si>
  <si>
    <t>www.carstenfoltys.de</t>
  </si>
  <si>
    <t>Mitglieds-Nr.:</t>
  </si>
  <si>
    <t xml:space="preserve">Ausweis-Nr.: </t>
  </si>
  <si>
    <t>Carsten Foltys (SV) - Entwicklung &amp; Support -</t>
  </si>
  <si>
    <t xml:space="preserve">E-Mail: </t>
  </si>
  <si>
    <t xml:space="preserve">Handy: </t>
  </si>
  <si>
    <t>+49 (0) 170 / 5642049</t>
  </si>
  <si>
    <t>© Marion Buck (DVG)</t>
  </si>
  <si>
    <t>© Markus Zils (dhv)</t>
  </si>
  <si>
    <t>Für Fehler durch falsche Bedienung wird keine Haftug übernommen.      © Carsten Foltys  - 26.11.2022</t>
  </si>
  <si>
    <t>Diese Anwendung wird auf meiner Webseite zum Download bereit gestellt:</t>
  </si>
  <si>
    <t>Vor dem Einsatz dieser Anwendung bitte prüfen, ob eine aktualisierte Version zum Downlod bereit steht.</t>
  </si>
  <si>
    <t>Die Pflege und Entwicklung dieser Anwendung ist zeitintensiv. Daher bitte ich um Berücksichtigung der Urheberrechte und um respektieren des Schreibschutzes. Darüber hinaus freue ich mich, wenn ein kleiner Beitrag der Anerkennung über mein PayPal-Konto "Carsten[.]Foltys[at]gmx[.]de" - Stichwort "Auswertung Hoopers-Turnier" - den Weg zu mir findet.</t>
  </si>
  <si>
    <t>Anzahl Hunde
&gt; 1</t>
  </si>
  <si>
    <t xml:space="preserve"> mit 2 Hunden</t>
  </si>
  <si>
    <t xml:space="preserve"> mit 3 Hunden</t>
  </si>
  <si>
    <t xml:space="preserve"> mit 4 Hunden</t>
  </si>
  <si>
    <t xml:space="preserve"> mit 5 Hunden</t>
  </si>
  <si>
    <t xml:space="preserve"> Mehrfachstarter     -&gt;</t>
  </si>
  <si>
    <t xml:space="preserve">davon </t>
  </si>
  <si>
    <t xml:space="preserve">Parcour-Begehung mit </t>
  </si>
  <si>
    <t xml:space="preserve"> Startern</t>
  </si>
  <si>
    <t xml:space="preserve">Anzahl der Starts </t>
  </si>
  <si>
    <t>Standard: 10 (Teilnehmer)</t>
  </si>
  <si>
    <t>Parcours-Begehung max. TN</t>
  </si>
  <si>
    <t xml:space="preserve"> Teilnehmer pro Begehung</t>
  </si>
  <si>
    <t>Die Leistungsklasse (Startklasse) sowie die Lauf-Nr. sind entsprechend anzupassen.</t>
  </si>
  <si>
    <t>Programm für Meldestellen zur Vorbereitung und Auswertung von Turnieren</t>
  </si>
  <si>
    <t>für Hoopers nach dem Regelwerk des VDH - gültig ab 01.01.2023</t>
  </si>
  <si>
    <t>Auswahl "Jugend"</t>
  </si>
  <si>
    <t>über die RK "Ergeb. Klassen" treffen</t>
  </si>
  <si>
    <t>Ergeb. Klassen</t>
  </si>
  <si>
    <r>
      <t>Für die Auswahl "</t>
    </r>
    <r>
      <rPr>
        <b/>
        <sz val="11"/>
        <color theme="1"/>
        <rFont val="Arial"/>
        <family val="2"/>
      </rPr>
      <t>Jugend</t>
    </r>
    <r>
      <rPr>
        <sz val="11"/>
        <color theme="1"/>
        <rFont val="Arial"/>
        <family val="2"/>
      </rPr>
      <t>" muss bei "</t>
    </r>
    <r>
      <rPr>
        <b/>
        <sz val="11"/>
        <color theme="1"/>
        <rFont val="Arial"/>
        <family val="2"/>
      </rPr>
      <t>Jugend</t>
    </r>
    <r>
      <rPr>
        <sz val="11"/>
        <color theme="1"/>
        <rFont val="Arial"/>
        <family val="2"/>
      </rPr>
      <t>" - Zelle I3 -  ein "</t>
    </r>
    <r>
      <rPr>
        <b/>
        <sz val="11"/>
        <color theme="1"/>
        <rFont val="Arial"/>
        <family val="2"/>
      </rPr>
      <t>x</t>
    </r>
    <r>
      <rPr>
        <sz val="11"/>
        <color theme="1"/>
        <rFont val="Arial"/>
        <family val="2"/>
      </rPr>
      <t>" gesetzt werden.</t>
    </r>
  </si>
  <si>
    <r>
      <t>Wird in der Liste "</t>
    </r>
    <r>
      <rPr>
        <b/>
        <sz val="11"/>
        <color theme="1"/>
        <rFont val="Arial"/>
        <family val="2"/>
      </rPr>
      <t>Ergeb. Klassen</t>
    </r>
    <r>
      <rPr>
        <sz val="11"/>
        <color theme="1"/>
        <rFont val="Arial"/>
        <family val="2"/>
      </rPr>
      <t>" die Auswahl "</t>
    </r>
    <r>
      <rPr>
        <b/>
        <sz val="11"/>
        <color theme="1"/>
        <rFont val="Arial"/>
        <family val="2"/>
      </rPr>
      <t>Jugend</t>
    </r>
    <r>
      <rPr>
        <sz val="11"/>
        <color theme="1"/>
        <rFont val="Arial"/>
        <family val="2"/>
      </rPr>
      <t>" getroffen, dann erfolgt hier die Ausgabe der Jugend-Liste.</t>
    </r>
  </si>
  <si>
    <t>Ergeb. Tagesliste</t>
  </si>
  <si>
    <t xml:space="preserve">Die "Ergebnis-Tabelle" - unten - </t>
  </si>
  <si>
    <t>wird in die Verbandsstatistik übernommen.</t>
  </si>
  <si>
    <t>Urkunde wird vor dem Turnier (ohne Ergebnisse) ausgedruckt!</t>
  </si>
  <si>
    <t>Copyright 2018-2022 Carsten Foltys (SV), Marion Buck (DVG), Markus Zils (dhv)</t>
  </si>
  <si>
    <t>Programm-Beschreibung</t>
  </si>
  <si>
    <t>Mit dieser Anwendung wird den Meldestellen von Hundesportvereinen ein Programm für die Erfassung der Starter bis zur Auswertung der Ergebnisse eines Turniers zur Verfügung gestellt. Es ist für Turniere mit max. 60 Startern angelegt.</t>
  </si>
  <si>
    <t>Release-Beschreibung</t>
  </si>
  <si>
    <t>Bereitstellung Testversion 3 zu PO 2023 mit folgenden Anpassungen:</t>
  </si>
  <si>
    <t>RK „Anleitung“ überarbeitet</t>
  </si>
  <si>
    <t>RK „Erg (Jugend)“ umbenannt in "Ergeb. Klassen"</t>
  </si>
  <si>
    <t>RK „Erg Alle (Jugend)“ umbenannt in "Ergeb. Tagesliste"</t>
  </si>
  <si>
    <t>Auswahl "Jugend" erfolgt jetzt in der RK "Ergeb. Klassen"</t>
  </si>
  <si>
    <t>RK „Urkunde“ :</t>
  </si>
  <si>
    <t>Ankreuzfeld „wird vor dem Turnier ausgedruckt“ erweitert auf "wird vor dem Turnier (ohne Ergebnisse) ausgedruckt"</t>
  </si>
  <si>
    <t xml:space="preserve">RK „S-VDH“, „S-DVG“, „S-SV“, „S-VDP“ : </t>
  </si>
  <si>
    <t>Bereich der Unterschrift vergrößert</t>
  </si>
  <si>
    <t>Bereitstellung Testversion 2 zu PO 2023 mit folgenden Anpassungen:</t>
  </si>
  <si>
    <t>RK „WeBo Lauf“ :</t>
  </si>
  <si>
    <t>der Kopf-Bereich wurde ergänzt um: Anzahl Starts, davon Mehrfach-Starter (mit 2, 3, 4, 5 Hunden), Parcours-Begehung mit xx Startern -&gt; Anpassung notwendig aus Turniererfahrung bei nicht organisierten Meldestellen</t>
  </si>
  <si>
    <t>Bereitstellung Testversion 1 zu PO 2023 mit folgenden Anpassungen:</t>
  </si>
  <si>
    <t>RK „Stammdaten“ :</t>
  </si>
  <si>
    <t>Prüfungsverantwortlicher ergänzt um Mitglieds-Nummer (wegen Gesamt-Statistik)</t>
  </si>
  <si>
    <t>Wertungsrichter ergänzt um Ausweis-Nummer (wegen Gesamt-Statistik)</t>
  </si>
  <si>
    <t>Anpassung der Hinweise der Entwickler-Gemeinschaft</t>
  </si>
  <si>
    <t>RK „Meldeliste“ :</t>
  </si>
  <si>
    <t>neue Spalte Jugend für Starter unter 18 Jahren (PO 2023)</t>
  </si>
  <si>
    <t>weiterführende Plausis für Status (Spalte B), hier richtige Schreibweise der Klasse und Jugend</t>
  </si>
  <si>
    <t>die Spalte „Chipnummer Hund“ wird in dreier-Gruppen formatiert dargestellt</t>
  </si>
  <si>
    <t>neue Spalte „Qualifikations-Faktor“ für Meisterschaften</t>
  </si>
  <si>
    <t>RK „Starter“ :</t>
  </si>
  <si>
    <t>im Bereich „Klasse“ wird zusätzlich „J“ für einen Jugend-Starter ausgegeben (PO 2023)</t>
  </si>
  <si>
    <t>der Bereich „Klasse“ wird je nach Klasse unterschiedlich farblich hinterlegt</t>
  </si>
  <si>
    <t>RK „Erg (Jugend)“ &amp; „Erg Alle (Jugend)“ :</t>
  </si>
  <si>
    <t>Auf der RK „Erg Alle (Jugend)“ gibt es ein Ankreuzfeld für „Jugend“, hier werden entweder alle Jugendlichen oder alle Erwachsenen Starter ausgegeben. (PO 2023)</t>
  </si>
  <si>
    <t>Auf der RK „Erg  (Jugend)“ kann dann über die Eingabe der „Klasse“ die Ausgabe gefiltert werden. (PO 2023)</t>
  </si>
  <si>
    <t>Die Platzierung wird nur noch bei mind. einem gewerteten Lauf ausgegeben. (PO 2023)</t>
  </si>
  <si>
    <t>Auf der RK „Erg Alle (Jugend)“ wird der Bereich „Klasse“ &amp; „Platz“ je nach Klasse unterschiedlich farblich hinterlegt</t>
  </si>
  <si>
    <t>RK „Chipkontrolle“ die Spalte „Chipnummer Hund“ wird in dreier-Gruppen formatiert dargestellt</t>
  </si>
  <si>
    <t>RK „Wertungsbogen Team“ wurde gelöscht</t>
  </si>
  <si>
    <t>die Spalte „Zusätzliches Gerät“ wurde gelöscht, dafür ist die Spalte „Fehler“ breiter (PO 2023)</t>
  </si>
  <si>
    <t>RK „Urkunde“ neues Ankreuzfeld für „wird vor dem Turnier ausgedruckt“, dabei bleibt der Platz offen</t>
  </si>
  <si>
    <t>RK „Statistik“ ist neu, hier werden die Ergebnisse aus anderen Tabellen eingetragen. Dies kommt zum Tragen, wenn bei großen Turnieren z. B. für jede Klasse eine extra Datei verwendet wird, wird in der „Master“-Datei die Ergebnisse der einzelnen Statistiken der anderen Dateien erfasst, und man bekommt so eine Gesamt-Statistik (zur Meldung an die jeweiligen Geschäftsstellen).</t>
  </si>
  <si>
    <t>RK „S-VDH“ ist die statistische Auswertung mit Layout &amp; Logo des VDH (neu)</t>
  </si>
  <si>
    <t>RK „S-DVG“ ist die statistische Auswertung mit Layout &amp; Logo des DVG</t>
  </si>
  <si>
    <t>RK „S-SV“ ist die statistische Auswertung mit Layout &amp; Logo des SV</t>
  </si>
  <si>
    <t>RK „S-VDP“ ist die statistische Auswertung mit Layout &amp; Logo des VDP</t>
  </si>
  <si>
    <t>Version 2022 ist Grundlage für Entwicklung nach PO 2023</t>
  </si>
  <si>
    <t>VDH, DVG, dhv, SV, VDP</t>
  </si>
  <si>
    <r>
      <t xml:space="preserve">Prüfungsverantwortliche/r:  
</t>
    </r>
    <r>
      <rPr>
        <sz val="11"/>
        <color theme="1"/>
        <rFont val="Arial"/>
        <family val="2"/>
      </rPr>
      <t>Name, Vorname / Mitgl.-Nr</t>
    </r>
  </si>
  <si>
    <r>
      <t xml:space="preserve">Wertungsrichter (1):     </t>
    </r>
    <r>
      <rPr>
        <b/>
        <sz val="11"/>
        <color theme="1"/>
        <rFont val="Arial"/>
        <family val="2"/>
      </rPr>
      <t xml:space="preserve"> </t>
    </r>
    <r>
      <rPr>
        <sz val="11"/>
        <color theme="1"/>
        <rFont val="Arial"/>
        <family val="2"/>
      </rPr>
      <t xml:space="preserve"> 
Name, Vorname / Ausweis-Nr.</t>
    </r>
  </si>
  <si>
    <r>
      <t xml:space="preserve">Wertungsrichter (2):     </t>
    </r>
    <r>
      <rPr>
        <b/>
        <sz val="11"/>
        <color theme="1"/>
        <rFont val="Arial"/>
        <family val="2"/>
      </rPr>
      <t xml:space="preserve"> </t>
    </r>
    <r>
      <rPr>
        <sz val="11"/>
        <color theme="1"/>
        <rFont val="Arial"/>
        <family val="2"/>
      </rPr>
      <t xml:space="preserve"> 
Name, Vorname / Ausweis-Nr.</t>
    </r>
  </si>
  <si>
    <r>
      <t xml:space="preserve">Wertungsrichter (3):     </t>
    </r>
    <r>
      <rPr>
        <b/>
        <sz val="11"/>
        <color theme="1"/>
        <rFont val="Arial"/>
        <family val="2"/>
      </rPr>
      <t xml:space="preserve"> </t>
    </r>
    <r>
      <rPr>
        <sz val="11"/>
        <color theme="1"/>
        <rFont val="Arial"/>
        <family val="2"/>
      </rPr>
      <t xml:space="preserve"> 
Name, Vorname / Ausweis-Nr.</t>
    </r>
  </si>
  <si>
    <r>
      <t xml:space="preserve">Wertungsrichter (4):     </t>
    </r>
    <r>
      <rPr>
        <b/>
        <sz val="11"/>
        <color theme="1"/>
        <rFont val="Arial"/>
        <family val="2"/>
      </rPr>
      <t xml:space="preserve"> </t>
    </r>
    <r>
      <rPr>
        <sz val="11"/>
        <color theme="1"/>
        <rFont val="Arial"/>
        <family val="2"/>
      </rPr>
      <t xml:space="preserve"> 
Name, Vorname / Ausweis-Nr.</t>
    </r>
  </si>
  <si>
    <t>Deutscher Hundesportverband e.V. (dhv)</t>
  </si>
  <si>
    <t>Verteiler:     a) Obfrau/Obmann für Hoopers     b) Wertungsrichter</t>
  </si>
  <si>
    <t>Deutscher Hundesportverband e. V. (dhv) - Hauptgeschäftsstelle, Vosshoeveler Str. 9a, 46485 Wesel  -  Telefon: 0281 2068168 / E-Mail: info@dhv-hundesport.de</t>
  </si>
  <si>
    <t>Ergänzung: dhv</t>
  </si>
  <si>
    <t xml:space="preserve">RK „S-VDH“, „S-DVG“, „S-SV“, „S-VDP“ umbenannt in:  „VDH“, „DVG“, „SV“, „VDP“ </t>
  </si>
  <si>
    <t>RK "dhv" neu</t>
  </si>
  <si>
    <t>Version V23-2  vom 26.01.2023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</si>
</sst>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_-;\-* #,##0.00\ _€_-;_-* &quot;-&quot;??\ _€_-;_-@_-"/>
    <numFmt numFmtId="165" formatCode="0.0"/>
    <numFmt numFmtId="166" formatCode="0.0000"/>
    <numFmt numFmtId="167" formatCode="mm:ss.00"/>
    <numFmt numFmtId="168" formatCode="&quot;Anzahl Läufe: &quot;##"/>
    <numFmt numFmtId="169" formatCode="&quot;Turnier-Tag: &quot;dd/mm/yyyy"/>
    <numFmt numFmtId="170" formatCode="&quot;H-WR: &quot;@"/>
    <numFmt numFmtId="171" formatCode="&quot;Wertungsrichter(in): &quot;@"/>
    <numFmt numFmtId="172" formatCode="&quot;Hoopers-Turnier: &quot;@"/>
    <numFmt numFmtId="173" formatCode="#"/>
    <numFmt numFmtId="174" formatCode="dd/mm/yyyy;@"/>
    <numFmt numFmtId="175" formatCode="&quot;den &quot;##&quot;. Platz&quot;"/>
    <numFmt numFmtId="176" formatCode="&quot;RO-WR: &quot;@"/>
    <numFmt numFmtId="177" formatCode="#,###"/>
    <numFmt numFmtId="178" formatCode="###\ ###\ ###\ ###\ ###"/>
  </numFmts>
  <fonts count="103">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sz val="10"/>
      <color theme="1"/>
      <name val="Arial Unicode MS"/>
      <family val="2"/>
    </font>
    <font>
      <sz val="10"/>
      <color theme="1"/>
      <name val="Calibri"/>
      <family val="2"/>
      <scheme val="minor"/>
    </font>
    <font>
      <sz val="24"/>
      <color theme="1"/>
      <name val="Calibri"/>
      <family val="2"/>
      <scheme val="minor"/>
    </font>
    <font>
      <sz val="20"/>
      <color theme="1"/>
      <name val="Calibri"/>
      <family val="2"/>
      <scheme val="minor"/>
    </font>
    <font>
      <sz val="9"/>
      <color theme="1"/>
      <name val="Calibri"/>
      <family val="2"/>
      <scheme val="minor"/>
    </font>
    <font>
      <sz val="11"/>
      <color indexed="8"/>
      <name val="Calibri"/>
      <family val="2"/>
    </font>
    <font>
      <sz val="11"/>
      <color indexed="8"/>
      <name val="Arab"/>
    </font>
    <font>
      <sz val="11"/>
      <color rgb="FF00B050"/>
      <name val="Arab"/>
    </font>
    <font>
      <b/>
      <sz val="18"/>
      <color indexed="8"/>
      <name val="Arab"/>
    </font>
    <font>
      <sz val="11"/>
      <color indexed="8"/>
      <name val="Comic Sans MS"/>
      <family val="4"/>
    </font>
    <font>
      <b/>
      <sz val="14"/>
      <color indexed="8"/>
      <name val="Comic Sans MS"/>
      <family val="4"/>
    </font>
    <font>
      <u/>
      <sz val="11"/>
      <color indexed="12"/>
      <name val="Calibri"/>
      <family val="2"/>
    </font>
    <font>
      <b/>
      <sz val="11"/>
      <color indexed="8"/>
      <name val="Comic Sans MS"/>
      <family val="4"/>
    </font>
    <font>
      <b/>
      <sz val="11"/>
      <color indexed="8"/>
      <name val="Arab"/>
    </font>
    <font>
      <b/>
      <sz val="11"/>
      <color indexed="8"/>
      <name val="Calibri"/>
      <family val="2"/>
    </font>
    <font>
      <b/>
      <sz val="18"/>
      <color indexed="62"/>
      <name val="Cambria"/>
      <family val="2"/>
    </font>
    <font>
      <b/>
      <sz val="18"/>
      <color indexed="56"/>
      <name val="Cambria"/>
      <family val="2"/>
    </font>
    <font>
      <b/>
      <sz val="15"/>
      <color indexed="56"/>
      <name val="Calibri"/>
      <family val="2"/>
    </font>
    <font>
      <b/>
      <sz val="16"/>
      <color indexed="8"/>
      <name val="Comic Sans MS"/>
      <family val="4"/>
    </font>
    <font>
      <sz val="18"/>
      <color theme="1"/>
      <name val="Calibri"/>
      <family val="2"/>
      <scheme val="minor"/>
    </font>
    <font>
      <sz val="150"/>
      <color theme="1"/>
      <name val="Calibri"/>
      <family val="2"/>
      <scheme val="minor"/>
    </font>
    <font>
      <sz val="11"/>
      <color theme="1"/>
      <name val="Calibri"/>
      <family val="2"/>
      <scheme val="minor"/>
    </font>
    <font>
      <b/>
      <sz val="10"/>
      <color theme="1"/>
      <name val="Calibri"/>
      <family val="2"/>
      <scheme val="minor"/>
    </font>
    <font>
      <sz val="24"/>
      <color theme="1"/>
      <name val="Arial"/>
      <family val="2"/>
    </font>
    <font>
      <sz val="11"/>
      <color theme="1"/>
      <name val="Arial"/>
      <family val="2"/>
    </font>
    <font>
      <b/>
      <sz val="14"/>
      <color theme="1"/>
      <name val="Arial"/>
      <family val="2"/>
    </font>
    <font>
      <sz val="14"/>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20"/>
      <color theme="1"/>
      <name val="Arial"/>
      <family val="2"/>
    </font>
    <font>
      <b/>
      <sz val="16"/>
      <color theme="1"/>
      <name val="Arial"/>
      <family val="2"/>
    </font>
    <font>
      <sz val="8"/>
      <name val="Calibri"/>
      <family val="2"/>
      <scheme val="minor"/>
    </font>
    <font>
      <b/>
      <sz val="10"/>
      <color theme="1"/>
      <name val="Arial"/>
      <family val="2"/>
    </font>
    <font>
      <sz val="80"/>
      <name val="Algerian"/>
      <family val="5"/>
    </font>
    <font>
      <b/>
      <sz val="18"/>
      <color rgb="FF0000FF"/>
      <name val="Comic Sans MS"/>
      <family val="4"/>
    </font>
    <font>
      <b/>
      <sz val="11"/>
      <color indexed="10"/>
      <name val="Arab"/>
    </font>
    <font>
      <b/>
      <sz val="14"/>
      <color rgb="FF0000FF"/>
      <name val="Comic Sans MS"/>
      <family val="4"/>
    </font>
    <font>
      <sz val="10"/>
      <color indexed="8"/>
      <name val="Comic Sans MS"/>
      <family val="4"/>
    </font>
    <font>
      <b/>
      <sz val="12"/>
      <color rgb="FF0000FF"/>
      <name val="Comic Sans MS"/>
      <family val="4"/>
    </font>
    <font>
      <sz val="10"/>
      <color indexed="8"/>
      <name val="Arial"/>
      <family val="2"/>
    </font>
    <font>
      <b/>
      <sz val="11"/>
      <name val="Arial"/>
      <family val="2"/>
    </font>
    <font>
      <b/>
      <sz val="14"/>
      <color rgb="FFFF0000"/>
      <name val="Arial"/>
      <family val="2"/>
    </font>
    <font>
      <b/>
      <sz val="16"/>
      <color rgb="FFFF0000"/>
      <name val="Arial"/>
      <family val="2"/>
    </font>
    <font>
      <b/>
      <sz val="11"/>
      <color rgb="FFFF0000"/>
      <name val="Arial"/>
      <family val="2"/>
    </font>
    <font>
      <sz val="11"/>
      <color rgb="FFFF0000"/>
      <name val="Arial"/>
      <family val="2"/>
    </font>
    <font>
      <b/>
      <sz val="12"/>
      <color theme="1"/>
      <name val="Arial Narrow"/>
      <family val="2"/>
    </font>
    <font>
      <b/>
      <sz val="8"/>
      <color theme="1"/>
      <name val="Arial"/>
      <family val="2"/>
    </font>
    <font>
      <sz val="8"/>
      <color theme="1"/>
      <name val="Arial"/>
      <family val="2"/>
    </font>
    <font>
      <sz val="12"/>
      <color theme="1"/>
      <name val="Arial Narrow"/>
      <family val="2"/>
    </font>
    <font>
      <sz val="16"/>
      <color theme="1"/>
      <name val="Arial"/>
      <family val="2"/>
    </font>
    <font>
      <b/>
      <sz val="18"/>
      <color theme="1"/>
      <name val="Arial"/>
      <family val="2"/>
    </font>
    <font>
      <b/>
      <sz val="16"/>
      <color rgb="FFFF0000"/>
      <name val="Arab"/>
    </font>
    <font>
      <b/>
      <sz val="10"/>
      <color theme="1"/>
      <name val="Arial Narrow"/>
      <family val="2"/>
    </font>
    <font>
      <sz val="10"/>
      <color theme="1"/>
      <name val="Arial Narrow"/>
      <family val="2"/>
    </font>
    <font>
      <sz val="9"/>
      <color theme="1"/>
      <name val="Arial"/>
      <family val="2"/>
    </font>
    <font>
      <i/>
      <sz val="8"/>
      <color theme="1"/>
      <name val="Arial Narrow"/>
      <family val="2"/>
    </font>
    <font>
      <sz val="12"/>
      <color theme="1"/>
      <name val="Calibri"/>
      <family val="2"/>
      <scheme val="minor"/>
    </font>
    <font>
      <b/>
      <sz val="12"/>
      <color rgb="FFFF0000"/>
      <name val="Arial"/>
      <family val="2"/>
    </font>
    <font>
      <b/>
      <sz val="18"/>
      <color rgb="FF000000"/>
      <name val="Arial"/>
      <family val="2"/>
    </font>
    <font>
      <sz val="13"/>
      <color theme="1"/>
      <name val="Arial Narrow"/>
      <family val="2"/>
    </font>
    <font>
      <sz val="14"/>
      <color rgb="FF00B050"/>
      <name val="Arial"/>
      <family val="2"/>
    </font>
    <font>
      <sz val="14"/>
      <color indexed="10"/>
      <name val="Arial"/>
      <family val="2"/>
    </font>
    <font>
      <sz val="14"/>
      <color indexed="17"/>
      <name val="Arial"/>
      <family val="2"/>
    </font>
    <font>
      <sz val="14"/>
      <color rgb="FFFF0000"/>
      <name val="Arial"/>
      <family val="2"/>
    </font>
    <font>
      <i/>
      <sz val="10"/>
      <name val="Arial"/>
      <family val="2"/>
    </font>
    <font>
      <i/>
      <sz val="8"/>
      <color theme="1"/>
      <name val="Arial"/>
      <family val="2"/>
    </font>
    <font>
      <b/>
      <sz val="14"/>
      <color theme="1"/>
      <name val="Arial Narrow"/>
      <family val="2"/>
    </font>
    <font>
      <sz val="11"/>
      <color theme="1"/>
      <name val="Arial Narrow"/>
      <family val="2"/>
    </font>
    <font>
      <b/>
      <sz val="12"/>
      <color theme="0"/>
      <name val="Arial"/>
      <family val="2"/>
    </font>
    <font>
      <sz val="9"/>
      <color theme="1"/>
      <name val="Arial Narrow"/>
      <family val="2"/>
    </font>
    <font>
      <b/>
      <sz val="9"/>
      <color theme="1"/>
      <name val="Arial Narrow"/>
      <family val="2"/>
    </font>
    <font>
      <i/>
      <sz val="6"/>
      <color theme="1"/>
      <name val="Arial Narrow"/>
      <family val="2"/>
    </font>
    <font>
      <b/>
      <sz val="11"/>
      <color rgb="FFFF0000"/>
      <name val="Calibri"/>
      <family val="2"/>
      <scheme val="minor"/>
    </font>
    <font>
      <b/>
      <sz val="11"/>
      <color theme="3" tint="-0.249977111117893"/>
      <name val="Arial"/>
      <family val="2"/>
    </font>
    <font>
      <b/>
      <u/>
      <sz val="11"/>
      <color rgb="FFFF0000"/>
      <name val="Arial"/>
      <family val="2"/>
    </font>
    <font>
      <b/>
      <sz val="11"/>
      <color rgb="FF00B0F0"/>
      <name val="Arial"/>
      <family val="2"/>
    </font>
    <font>
      <b/>
      <sz val="11"/>
      <color rgb="FF0070C0"/>
      <name val="Arial"/>
      <family val="2"/>
    </font>
    <font>
      <b/>
      <sz val="9"/>
      <color rgb="FFFF0000"/>
      <name val="Arial"/>
      <family val="2"/>
    </font>
    <font>
      <b/>
      <sz val="24"/>
      <color indexed="8"/>
      <name val="Arial Narrow"/>
      <family val="2"/>
    </font>
    <font>
      <b/>
      <sz val="28"/>
      <color indexed="10"/>
      <name val="Arial"/>
      <family val="2"/>
    </font>
    <font>
      <b/>
      <sz val="18"/>
      <color indexed="8"/>
      <name val="Comic Sans MS"/>
      <family val="4"/>
    </font>
    <font>
      <sz val="12"/>
      <color indexed="8"/>
      <name val="Comic Sans MS"/>
      <family val="4"/>
    </font>
    <font>
      <b/>
      <u/>
      <sz val="11"/>
      <color theme="1"/>
      <name val="Arial"/>
      <family val="2"/>
    </font>
    <font>
      <b/>
      <sz val="9"/>
      <color theme="1"/>
      <name val="Calibri"/>
      <family val="2"/>
      <scheme val="minor"/>
    </font>
    <font>
      <sz val="12"/>
      <color theme="0"/>
      <name val="Arial"/>
      <family val="2"/>
    </font>
    <font>
      <b/>
      <u/>
      <sz val="12"/>
      <color theme="1"/>
      <name val="Arial"/>
      <family val="2"/>
    </font>
    <font>
      <sz val="11"/>
      <color theme="0"/>
      <name val="Arial"/>
      <family val="2"/>
    </font>
    <font>
      <b/>
      <u/>
      <sz val="11"/>
      <color theme="3" tint="-0.249977111117893"/>
      <name val="Arial"/>
      <family val="2"/>
    </font>
    <font>
      <b/>
      <u/>
      <sz val="11"/>
      <color theme="1"/>
      <name val="Calibri"/>
      <family val="2"/>
      <scheme val="minor"/>
    </font>
    <font>
      <sz val="11"/>
      <color theme="1"/>
      <name val="Symbol"/>
      <family val="1"/>
      <charset val="2"/>
    </font>
  </fonts>
  <fills count="25">
    <fill>
      <patternFill patternType="none"/>
    </fill>
    <fill>
      <patternFill patternType="gray125"/>
    </fill>
    <fill>
      <patternFill patternType="solid">
        <fgColor theme="6" tint="0.79998168889431442"/>
        <bgColor indexed="64"/>
      </patternFill>
    </fill>
    <fill>
      <patternFill patternType="solid">
        <fgColor rgb="FFE1FFEF"/>
        <bgColor indexed="64"/>
      </patternFill>
    </fill>
    <fill>
      <patternFill patternType="solid">
        <fgColor rgb="FF009900"/>
        <bgColor indexed="64"/>
      </patternFill>
    </fill>
    <fill>
      <patternFill patternType="solid">
        <fgColor rgb="FFCC000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8F7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E1FFEF"/>
        <bgColor indexed="22"/>
      </patternFill>
    </fill>
    <fill>
      <patternFill patternType="solid">
        <fgColor rgb="FFC0000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70C0"/>
        <bgColor indexed="64"/>
      </patternFill>
    </fill>
  </fills>
  <borders count="1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dotted">
        <color indexed="64"/>
      </bottom>
      <diagonal/>
    </border>
    <border>
      <left/>
      <right style="hair">
        <color indexed="64"/>
      </right>
      <top/>
      <bottom style="dotted">
        <color indexed="64"/>
      </bottom>
      <diagonal/>
    </border>
    <border>
      <left/>
      <right/>
      <top style="dotted">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ck">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s>
  <cellStyleXfs count="22">
    <xf numFmtId="0" fontId="0" fillId="0" borderId="0"/>
    <xf numFmtId="0" fontId="16" fillId="0" borderId="0"/>
    <xf numFmtId="0" fontId="22" fillId="0" borderId="0" applyNumberFormat="0" applyFill="0" applyBorder="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3"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164" fontId="32" fillId="0" borderId="0" applyFont="0" applyFill="0" applyBorder="0" applyAlignment="0" applyProtection="0"/>
  </cellStyleXfs>
  <cellXfs count="764">
    <xf numFmtId="0" fontId="0" fillId="0" borderId="0" xfId="0"/>
    <xf numFmtId="0" fontId="0" fillId="0" borderId="0" xfId="0" applyAlignment="1">
      <alignment horizontal="center"/>
    </xf>
    <xf numFmtId="0" fontId="7"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10" fillId="0" borderId="0" xfId="0" applyFont="1"/>
    <xf numFmtId="0" fontId="0" fillId="0" borderId="1" xfId="0" applyBorder="1" applyAlignment="1">
      <alignment horizontal="center"/>
    </xf>
    <xf numFmtId="0" fontId="9" fillId="0" borderId="0" xfId="0" applyFont="1" applyAlignment="1">
      <alignment horizontal="right"/>
    </xf>
    <xf numFmtId="0" fontId="10" fillId="0" borderId="0" xfId="0" applyFont="1" applyAlignment="1">
      <alignment horizontal="right"/>
    </xf>
    <xf numFmtId="0" fontId="10" fillId="0" borderId="0" xfId="0" applyFont="1" applyAlignment="1">
      <alignment horizontal="center"/>
    </xf>
    <xf numFmtId="0" fontId="10" fillId="0" borderId="0" xfId="0" quotePrefix="1" applyFont="1" applyAlignment="1">
      <alignment horizontal="right"/>
    </xf>
    <xf numFmtId="0" fontId="11" fillId="0" borderId="0" xfId="0" applyFont="1"/>
    <xf numFmtId="165" fontId="0" fillId="0" borderId="0" xfId="0" applyNumberFormat="1" applyAlignment="1">
      <alignment horizontal="center"/>
    </xf>
    <xf numFmtId="0" fontId="11" fillId="0" borderId="0" xfId="0" applyFont="1" applyAlignment="1">
      <alignment horizontal="center"/>
    </xf>
    <xf numFmtId="2" fontId="7" fillId="0" borderId="0" xfId="0" applyNumberFormat="1" applyFont="1" applyAlignment="1">
      <alignment horizontal="center"/>
    </xf>
    <xf numFmtId="2" fontId="0" fillId="0" borderId="0" xfId="0" applyNumberFormat="1" applyAlignment="1">
      <alignment horizontal="center"/>
    </xf>
    <xf numFmtId="0" fontId="7" fillId="0" borderId="0" xfId="0" applyFont="1" applyAlignment="1">
      <alignment horizontal="left"/>
    </xf>
    <xf numFmtId="0" fontId="30" fillId="0" borderId="0" xfId="0" applyFont="1" applyAlignment="1">
      <alignment horizontal="center"/>
    </xf>
    <xf numFmtId="0" fontId="9" fillId="0" borderId="0" xfId="0" applyFont="1" applyAlignment="1">
      <alignment horizontal="center" vertical="center"/>
    </xf>
    <xf numFmtId="0" fontId="14" fillId="0" borderId="0" xfId="0" applyFont="1" applyAlignment="1">
      <alignment horizontal="center"/>
    </xf>
    <xf numFmtId="2" fontId="6" fillId="0" borderId="0" xfId="0" applyNumberFormat="1" applyFont="1" applyAlignment="1">
      <alignment horizontal="center"/>
    </xf>
    <xf numFmtId="0" fontId="12" fillId="0" borderId="0" xfId="0" applyFont="1" applyAlignment="1">
      <alignment horizontal="center"/>
    </xf>
    <xf numFmtId="0" fontId="31"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30" fillId="2" borderId="0" xfId="0" applyFont="1" applyFill="1" applyAlignment="1" applyProtection="1">
      <alignment horizontal="center"/>
      <protection locked="0"/>
    </xf>
    <xf numFmtId="0" fontId="35" fillId="0" borderId="0" xfId="0" applyFont="1"/>
    <xf numFmtId="0" fontId="35" fillId="0" borderId="0" xfId="0" applyFont="1" applyAlignment="1">
      <alignment horizontal="left"/>
    </xf>
    <xf numFmtId="0" fontId="37" fillId="0" borderId="0" xfId="0" applyFont="1" applyAlignment="1">
      <alignment horizontal="left"/>
    </xf>
    <xf numFmtId="0" fontId="35"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14" fontId="8" fillId="0" borderId="0" xfId="0" applyNumberFormat="1" applyFont="1" applyAlignment="1">
      <alignment horizontal="center"/>
    </xf>
    <xf numFmtId="0" fontId="13" fillId="0" borderId="0" xfId="0" applyFont="1" applyAlignment="1">
      <alignment horizontal="center"/>
    </xf>
    <xf numFmtId="0" fontId="36" fillId="0" borderId="0" xfId="0" applyFont="1" applyAlignment="1">
      <alignment horizontal="left"/>
    </xf>
    <xf numFmtId="0" fontId="36" fillId="0" borderId="0" xfId="0" applyFont="1"/>
    <xf numFmtId="0" fontId="39" fillId="0" borderId="0" xfId="0" applyFont="1"/>
    <xf numFmtId="0" fontId="41" fillId="0" borderId="0" xfId="0" applyFont="1"/>
    <xf numFmtId="0" fontId="41" fillId="0" borderId="0" xfId="0" applyFont="1" applyAlignment="1">
      <alignment vertical="center"/>
    </xf>
    <xf numFmtId="0" fontId="69" fillId="0" borderId="0" xfId="0" applyFont="1"/>
    <xf numFmtId="0" fontId="40" fillId="0" borderId="0" xfId="0" applyFont="1"/>
    <xf numFmtId="0" fontId="41" fillId="0" borderId="0" xfId="0" applyFont="1" applyProtection="1">
      <protection locked="0"/>
    </xf>
    <xf numFmtId="166" fontId="33" fillId="0" borderId="1" xfId="0" applyNumberFormat="1" applyFont="1" applyBorder="1" applyAlignment="1">
      <alignment horizontal="center"/>
    </xf>
    <xf numFmtId="0" fontId="12" fillId="0" borderId="1" xfId="0" applyFont="1" applyBorder="1" applyAlignment="1">
      <alignment horizontal="center"/>
    </xf>
    <xf numFmtId="2" fontId="0" fillId="0" borderId="1" xfId="0" applyNumberFormat="1" applyBorder="1" applyAlignment="1">
      <alignment horizontal="center"/>
    </xf>
    <xf numFmtId="0" fontId="12" fillId="0" borderId="17" xfId="0" applyFont="1" applyBorder="1" applyAlignment="1">
      <alignment horizontal="center"/>
    </xf>
    <xf numFmtId="0" fontId="0" fillId="0" borderId="17" xfId="0" applyBorder="1" applyAlignment="1">
      <alignment horizontal="center"/>
    </xf>
    <xf numFmtId="0" fontId="33" fillId="0" borderId="16" xfId="0" applyFont="1" applyBorder="1" applyAlignment="1">
      <alignment horizontal="center"/>
    </xf>
    <xf numFmtId="0" fontId="69" fillId="0" borderId="0" xfId="0" applyFont="1" applyAlignment="1">
      <alignment horizontal="center"/>
    </xf>
    <xf numFmtId="0" fontId="34" fillId="0" borderId="0" xfId="0" applyFont="1" applyAlignment="1" applyProtection="1">
      <alignment horizontal="center" vertical="top"/>
      <protection hidden="1"/>
    </xf>
    <xf numFmtId="0" fontId="0" fillId="0" borderId="0" xfId="0" applyProtection="1">
      <protection hidden="1"/>
    </xf>
    <xf numFmtId="0" fontId="35" fillId="0" borderId="0" xfId="0" applyFont="1" applyProtection="1">
      <protection hidden="1"/>
    </xf>
    <xf numFmtId="0" fontId="41" fillId="0" borderId="3" xfId="0" applyFont="1" applyBorder="1" applyProtection="1">
      <protection hidden="1"/>
    </xf>
    <xf numFmtId="0" fontId="40" fillId="0" borderId="29" xfId="0" applyFont="1" applyBorder="1" applyAlignment="1" applyProtection="1">
      <alignment horizontal="center"/>
      <protection hidden="1"/>
    </xf>
    <xf numFmtId="0" fontId="40" fillId="0" borderId="29" xfId="0" applyFont="1" applyBorder="1" applyAlignment="1" applyProtection="1">
      <alignment horizontal="left"/>
      <protection hidden="1"/>
    </xf>
    <xf numFmtId="0" fontId="40" fillId="0" borderId="36" xfId="0" applyFont="1" applyBorder="1" applyAlignment="1" applyProtection="1">
      <alignment horizontal="center"/>
      <protection hidden="1"/>
    </xf>
    <xf numFmtId="0" fontId="40" fillId="0" borderId="32" xfId="0" applyFont="1" applyBorder="1" applyAlignment="1" applyProtection="1">
      <alignment horizontal="center"/>
      <protection hidden="1"/>
    </xf>
    <xf numFmtId="0" fontId="35" fillId="0" borderId="0" xfId="0" applyFont="1" applyAlignment="1" applyProtection="1">
      <alignment horizontal="center"/>
      <protection hidden="1"/>
    </xf>
    <xf numFmtId="0" fontId="40" fillId="0" borderId="4" xfId="0" applyFont="1" applyBorder="1" applyAlignment="1" applyProtection="1">
      <alignment horizontal="center"/>
      <protection hidden="1"/>
    </xf>
    <xf numFmtId="0" fontId="40" fillId="0" borderId="18" xfId="0" applyFont="1" applyBorder="1" applyAlignment="1" applyProtection="1">
      <alignment horizontal="center"/>
      <protection hidden="1"/>
    </xf>
    <xf numFmtId="0" fontId="40" fillId="0" borderId="18" xfId="0" applyFont="1" applyBorder="1" applyAlignment="1" applyProtection="1">
      <alignment horizontal="left"/>
      <protection hidden="1"/>
    </xf>
    <xf numFmtId="0" fontId="40" fillId="0" borderId="33" xfId="0" applyFont="1" applyBorder="1" applyAlignment="1" applyProtection="1">
      <alignment horizontal="center"/>
      <protection hidden="1"/>
    </xf>
    <xf numFmtId="0" fontId="40" fillId="0" borderId="35" xfId="0" applyFont="1" applyBorder="1" applyAlignment="1" applyProtection="1">
      <alignment horizontal="center"/>
      <protection hidden="1"/>
    </xf>
    <xf numFmtId="0" fontId="45" fillId="0" borderId="34" xfId="0" applyFont="1" applyBorder="1" applyAlignment="1" applyProtection="1">
      <alignment horizontal="center"/>
      <protection hidden="1"/>
    </xf>
    <xf numFmtId="0" fontId="45" fillId="0" borderId="27" xfId="0" applyFont="1" applyBorder="1" applyAlignment="1" applyProtection="1">
      <alignment horizontal="center"/>
      <protection hidden="1"/>
    </xf>
    <xf numFmtId="0" fontId="38" fillId="0" borderId="0" xfId="0" applyFont="1" applyAlignment="1" applyProtection="1">
      <alignment horizontal="right"/>
      <protection hidden="1"/>
    </xf>
    <xf numFmtId="0" fontId="40" fillId="0" borderId="38" xfId="0" applyFont="1" applyBorder="1" applyAlignment="1" applyProtection="1">
      <alignment horizontal="center"/>
      <protection hidden="1"/>
    </xf>
    <xf numFmtId="0" fontId="35" fillId="0" borderId="39" xfId="0" applyFont="1" applyBorder="1" applyAlignment="1" applyProtection="1">
      <alignment horizontal="center"/>
      <protection hidden="1"/>
    </xf>
    <xf numFmtId="0" fontId="35" fillId="0" borderId="40" xfId="0" applyFont="1" applyBorder="1" applyAlignment="1" applyProtection="1">
      <alignment horizontal="left"/>
      <protection hidden="1"/>
    </xf>
    <xf numFmtId="0" fontId="35" fillId="0" borderId="39" xfId="0" applyFont="1" applyBorder="1" applyAlignment="1" applyProtection="1">
      <alignment horizontal="left"/>
      <protection hidden="1"/>
    </xf>
    <xf numFmtId="0" fontId="41" fillId="0" borderId="38" xfId="0" applyFont="1" applyBorder="1" applyAlignment="1" applyProtection="1">
      <alignment horizontal="center"/>
      <protection hidden="1"/>
    </xf>
    <xf numFmtId="0" fontId="35" fillId="0" borderId="41" xfId="0" applyFont="1" applyBorder="1" applyAlignment="1" applyProtection="1">
      <alignment horizontal="center"/>
      <protection hidden="1"/>
    </xf>
    <xf numFmtId="0" fontId="35" fillId="0" borderId="40" xfId="0" applyFont="1" applyBorder="1" applyAlignment="1" applyProtection="1">
      <alignment horizontal="center"/>
      <protection hidden="1"/>
    </xf>
    <xf numFmtId="0" fontId="40" fillId="0" borderId="41" xfId="0" applyFont="1" applyBorder="1" applyAlignment="1" applyProtection="1">
      <alignment horizontal="center"/>
      <protection hidden="1"/>
    </xf>
    <xf numFmtId="0" fontId="35" fillId="0" borderId="42" xfId="0" applyFont="1" applyBorder="1" applyAlignment="1" applyProtection="1">
      <alignment horizontal="center"/>
      <protection hidden="1"/>
    </xf>
    <xf numFmtId="0" fontId="35" fillId="0" borderId="72" xfId="0" applyFont="1" applyBorder="1" applyAlignment="1" applyProtection="1">
      <alignment horizontal="center"/>
      <protection hidden="1"/>
    </xf>
    <xf numFmtId="1" fontId="35" fillId="0" borderId="0" xfId="0" applyNumberFormat="1" applyFont="1" applyAlignment="1" applyProtection="1">
      <alignment horizontal="right"/>
      <protection hidden="1"/>
    </xf>
    <xf numFmtId="0" fontId="0" fillId="0" borderId="0" xfId="0" applyAlignment="1" applyProtection="1">
      <alignment horizontal="center"/>
      <protection hidden="1"/>
    </xf>
    <xf numFmtId="0" fontId="67" fillId="0" borderId="0" xfId="0" applyFont="1" applyAlignment="1" applyProtection="1">
      <alignment horizontal="left"/>
      <protection hidden="1"/>
    </xf>
    <xf numFmtId="0" fontId="15" fillId="0" borderId="58" xfId="0" applyFont="1" applyBorder="1" applyAlignment="1" applyProtection="1">
      <alignment horizontal="center"/>
      <protection hidden="1"/>
    </xf>
    <xf numFmtId="14" fontId="66" fillId="0" borderId="60" xfId="0" applyNumberFormat="1" applyFont="1" applyBorder="1" applyAlignment="1" applyProtection="1">
      <alignment horizontal="left"/>
      <protection hidden="1"/>
    </xf>
    <xf numFmtId="0" fontId="66" fillId="0" borderId="60" xfId="0" applyFont="1" applyBorder="1" applyAlignment="1" applyProtection="1">
      <alignment horizontal="right"/>
      <protection hidden="1"/>
    </xf>
    <xf numFmtId="0" fontId="66" fillId="0" borderId="60" xfId="0" applyFont="1" applyBorder="1" applyAlignment="1" applyProtection="1">
      <alignment horizontal="center"/>
      <protection hidden="1"/>
    </xf>
    <xf numFmtId="0" fontId="15" fillId="0" borderId="0" xfId="0" applyFont="1" applyAlignment="1" applyProtection="1">
      <alignment horizontal="center"/>
      <protection hidden="1"/>
    </xf>
    <xf numFmtId="0" fontId="68" fillId="0" borderId="0" xfId="0" applyFont="1" applyAlignment="1" applyProtection="1">
      <alignment horizontal="left"/>
      <protection hidden="1"/>
    </xf>
    <xf numFmtId="0" fontId="13" fillId="0" borderId="0" xfId="0" applyFont="1" applyAlignment="1" applyProtection="1">
      <alignment horizontal="center"/>
      <protection hidden="1"/>
    </xf>
    <xf numFmtId="0" fontId="36" fillId="0" borderId="0" xfId="0" applyFont="1" applyProtection="1">
      <protection hidden="1"/>
    </xf>
    <xf numFmtId="14" fontId="40" fillId="0" borderId="0" xfId="0" applyNumberFormat="1" applyFont="1" applyAlignment="1" applyProtection="1">
      <alignment horizontal="left"/>
      <protection hidden="1"/>
    </xf>
    <xf numFmtId="14" fontId="36" fillId="0" borderId="0" xfId="0" applyNumberFormat="1" applyFont="1" applyAlignment="1" applyProtection="1">
      <alignment horizontal="left"/>
      <protection hidden="1"/>
    </xf>
    <xf numFmtId="14" fontId="8" fillId="0" borderId="0" xfId="0" applyNumberFormat="1" applyFont="1" applyAlignment="1" applyProtection="1">
      <alignment horizontal="center"/>
      <protection hidden="1"/>
    </xf>
    <xf numFmtId="0" fontId="35" fillId="0" borderId="0" xfId="0" applyFont="1" applyAlignment="1" applyProtection="1">
      <alignment horizontal="left"/>
      <protection hidden="1"/>
    </xf>
    <xf numFmtId="0" fontId="0" fillId="0" borderId="0" xfId="0" applyAlignment="1" applyProtection="1">
      <alignment horizontal="left"/>
      <protection hidden="1"/>
    </xf>
    <xf numFmtId="0" fontId="41" fillId="0" borderId="0" xfId="0" applyFont="1" applyAlignment="1" applyProtection="1">
      <alignment horizontal="left"/>
      <protection hidden="1"/>
    </xf>
    <xf numFmtId="0" fontId="9" fillId="0" borderId="0" xfId="0" applyFont="1" applyAlignment="1" applyProtection="1">
      <alignment horizontal="right"/>
      <protection hidden="1"/>
    </xf>
    <xf numFmtId="0" fontId="41" fillId="0" borderId="0" xfId="0" applyFont="1" applyAlignment="1" applyProtection="1">
      <alignment horizontal="right"/>
      <protection hidden="1"/>
    </xf>
    <xf numFmtId="0" fontId="9" fillId="0" borderId="0" xfId="0" applyFont="1" applyAlignment="1" applyProtection="1">
      <alignment horizontal="left"/>
      <protection hidden="1"/>
    </xf>
    <xf numFmtId="0" fontId="36" fillId="0" borderId="0" xfId="0" applyFont="1" applyAlignment="1" applyProtection="1">
      <alignment horizontal="center"/>
      <protection hidden="1"/>
    </xf>
    <xf numFmtId="0" fontId="37" fillId="0" borderId="0" xfId="0" applyFont="1" applyAlignment="1" applyProtection="1">
      <alignment horizontal="left"/>
      <protection hidden="1"/>
    </xf>
    <xf numFmtId="0" fontId="7" fillId="0" borderId="0" xfId="0" applyFont="1" applyAlignment="1" applyProtection="1">
      <alignment horizontal="center"/>
      <protection hidden="1"/>
    </xf>
    <xf numFmtId="0" fontId="40" fillId="0" borderId="2" xfId="0" applyFont="1" applyBorder="1" applyAlignment="1" applyProtection="1">
      <alignment horizontal="center"/>
      <protection hidden="1"/>
    </xf>
    <xf numFmtId="0" fontId="40" fillId="0" borderId="54" xfId="0" applyFont="1" applyBorder="1" applyAlignment="1" applyProtection="1">
      <alignment horizontal="center"/>
      <protection hidden="1"/>
    </xf>
    <xf numFmtId="0" fontId="40" fillId="0" borderId="16" xfId="0" applyFont="1" applyBorder="1" applyAlignment="1" applyProtection="1">
      <alignment horizontal="center"/>
      <protection hidden="1"/>
    </xf>
    <xf numFmtId="0" fontId="11" fillId="0" borderId="0" xfId="0" applyFont="1" applyProtection="1">
      <protection hidden="1"/>
    </xf>
    <xf numFmtId="0" fontId="41" fillId="0" borderId="54" xfId="0" applyFont="1" applyBorder="1" applyProtection="1">
      <protection hidden="1"/>
    </xf>
    <xf numFmtId="0" fontId="41" fillId="0" borderId="16" xfId="0" applyFont="1" applyBorder="1" applyAlignment="1" applyProtection="1">
      <alignment horizontal="center"/>
      <protection hidden="1"/>
    </xf>
    <xf numFmtId="0" fontId="0" fillId="0" borderId="2" xfId="0" applyBorder="1" applyProtection="1">
      <protection hidden="1"/>
    </xf>
    <xf numFmtId="0" fontId="39" fillId="0" borderId="0" xfId="0" applyFont="1" applyAlignment="1" applyProtection="1">
      <alignment horizontal="center"/>
      <protection hidden="1"/>
    </xf>
    <xf numFmtId="0" fontId="39" fillId="0" borderId="0" xfId="0" applyFont="1" applyProtection="1">
      <protection hidden="1"/>
    </xf>
    <xf numFmtId="0" fontId="40" fillId="0" borderId="0" xfId="0" applyFont="1" applyProtection="1">
      <protection hidden="1"/>
    </xf>
    <xf numFmtId="0" fontId="40" fillId="0" borderId="0" xfId="0" applyFont="1" applyAlignment="1" applyProtection="1">
      <alignment horizontal="left"/>
      <protection hidden="1"/>
    </xf>
    <xf numFmtId="0" fontId="40" fillId="0" borderId="0" xfId="0" applyFont="1" applyAlignment="1" applyProtection="1">
      <alignment horizontal="right"/>
      <protection hidden="1"/>
    </xf>
    <xf numFmtId="14" fontId="40" fillId="0" borderId="0" xfId="0" applyNumberFormat="1" applyFont="1" applyProtection="1">
      <protection hidden="1"/>
    </xf>
    <xf numFmtId="0" fontId="40" fillId="0" borderId="0" xfId="0" applyFont="1" applyAlignment="1" applyProtection="1">
      <alignment horizontal="left" vertical="center"/>
      <protection hidden="1"/>
    </xf>
    <xf numFmtId="0" fontId="34" fillId="0" borderId="0" xfId="0" applyFont="1" applyProtection="1">
      <protection hidden="1"/>
    </xf>
    <xf numFmtId="0" fontId="36" fillId="0" borderId="0" xfId="0" applyFont="1" applyAlignment="1" applyProtection="1">
      <alignment horizontal="left"/>
      <protection hidden="1"/>
    </xf>
    <xf numFmtId="14" fontId="36" fillId="0" borderId="0" xfId="0" applyNumberFormat="1" applyFont="1" applyAlignment="1" applyProtection="1">
      <alignment horizontal="right"/>
      <protection hidden="1"/>
    </xf>
    <xf numFmtId="14" fontId="41" fillId="0" borderId="0" xfId="0" applyNumberFormat="1" applyFont="1" applyAlignment="1" applyProtection="1">
      <alignment horizontal="left" vertical="center"/>
      <protection hidden="1"/>
    </xf>
    <xf numFmtId="0" fontId="35" fillId="0" borderId="0" xfId="0" applyFont="1" applyAlignment="1" applyProtection="1">
      <alignment horizontal="left" vertical="center"/>
      <protection hidden="1"/>
    </xf>
    <xf numFmtId="168" fontId="41" fillId="0" borderId="0" xfId="0" applyNumberFormat="1" applyFont="1" applyAlignment="1" applyProtection="1">
      <alignment horizontal="right" vertical="center"/>
      <protection hidden="1"/>
    </xf>
    <xf numFmtId="0" fontId="37" fillId="0" borderId="0" xfId="0" applyFont="1"/>
    <xf numFmtId="14" fontId="41" fillId="0" borderId="0" xfId="0" applyNumberFormat="1" applyFont="1" applyAlignment="1">
      <alignment vertical="center"/>
    </xf>
    <xf numFmtId="170" fontId="41" fillId="0" borderId="0" xfId="0" applyNumberFormat="1" applyFont="1" applyAlignment="1">
      <alignment vertical="center"/>
    </xf>
    <xf numFmtId="0" fontId="13" fillId="0" borderId="0" xfId="0" applyFont="1" applyProtection="1">
      <protection hidden="1"/>
    </xf>
    <xf numFmtId="172" fontId="41" fillId="0" borderId="0" xfId="0" applyNumberFormat="1" applyFont="1" applyAlignment="1" applyProtection="1">
      <alignment horizontal="left" vertical="center"/>
      <protection hidden="1"/>
    </xf>
    <xf numFmtId="0" fontId="41" fillId="0" borderId="0" xfId="0" applyFont="1" applyAlignment="1" applyProtection="1">
      <alignment horizontal="right" vertical="center"/>
      <protection hidden="1"/>
    </xf>
    <xf numFmtId="0" fontId="35" fillId="0" borderId="0" xfId="0" applyFont="1" applyAlignment="1" applyProtection="1">
      <alignment vertical="center"/>
      <protection hidden="1"/>
    </xf>
    <xf numFmtId="0" fontId="41"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43" fillId="0" borderId="0" xfId="0" applyFont="1" applyAlignment="1" applyProtection="1">
      <alignment horizontal="right" vertical="center"/>
      <protection hidden="1"/>
    </xf>
    <xf numFmtId="0" fontId="38" fillId="0" borderId="0" xfId="0" applyFont="1" applyAlignment="1" applyProtection="1">
      <alignment horizontal="center"/>
      <protection hidden="1"/>
    </xf>
    <xf numFmtId="0" fontId="41" fillId="0" borderId="0" xfId="0" applyFont="1" applyAlignment="1" applyProtection="1">
      <alignment horizontal="center"/>
      <protection hidden="1"/>
    </xf>
    <xf numFmtId="0" fontId="38" fillId="0" borderId="0" xfId="0" applyFont="1" applyAlignment="1" applyProtection="1">
      <alignment vertical="center"/>
      <protection hidden="1"/>
    </xf>
    <xf numFmtId="0" fontId="40" fillId="0" borderId="0" xfId="0" applyFont="1" applyAlignment="1" applyProtection="1">
      <alignment horizontal="center"/>
      <protection hidden="1"/>
    </xf>
    <xf numFmtId="0" fontId="41" fillId="0" borderId="0" xfId="0" applyFont="1" applyProtection="1">
      <protection hidden="1"/>
    </xf>
    <xf numFmtId="0" fontId="7" fillId="0" borderId="2" xfId="0" applyFont="1" applyBorder="1" applyAlignment="1" applyProtection="1">
      <alignment horizontal="center"/>
      <protection hidden="1"/>
    </xf>
    <xf numFmtId="0" fontId="36" fillId="0" borderId="18" xfId="0" applyFont="1" applyBorder="1" applyAlignment="1" applyProtection="1">
      <alignment horizontal="center" vertical="center"/>
      <protection hidden="1"/>
    </xf>
    <xf numFmtId="0" fontId="41" fillId="0" borderId="25" xfId="0" applyFont="1" applyBorder="1" applyProtection="1">
      <protection hidden="1"/>
    </xf>
    <xf numFmtId="0" fontId="41" fillId="0" borderId="26" xfId="0" applyFont="1" applyBorder="1" applyProtection="1">
      <protection hidden="1"/>
    </xf>
    <xf numFmtId="0" fontId="41" fillId="0" borderId="22" xfId="0" applyFont="1" applyBorder="1" applyProtection="1">
      <protection hidden="1"/>
    </xf>
    <xf numFmtId="0" fontId="11" fillId="0" borderId="2" xfId="0" applyFont="1" applyBorder="1" applyAlignment="1" applyProtection="1">
      <alignment horizontal="center"/>
      <protection hidden="1"/>
    </xf>
    <xf numFmtId="0" fontId="11" fillId="0" borderId="0" xfId="0" applyFont="1" applyAlignment="1" applyProtection="1">
      <alignment horizontal="center"/>
      <protection hidden="1"/>
    </xf>
    <xf numFmtId="171" fontId="41" fillId="0" borderId="0" xfId="0" applyNumberFormat="1" applyFont="1" applyAlignment="1" applyProtection="1">
      <alignment vertical="center"/>
      <protection hidden="1"/>
    </xf>
    <xf numFmtId="0" fontId="0" fillId="0" borderId="0" xfId="0" applyAlignment="1" applyProtection="1">
      <alignment vertical="center"/>
      <protection hidden="1"/>
    </xf>
    <xf numFmtId="14" fontId="36" fillId="0" borderId="0" xfId="0" applyNumberFormat="1" applyFont="1" applyProtection="1">
      <protection hidden="1"/>
    </xf>
    <xf numFmtId="0" fontId="37" fillId="0" borderId="0" xfId="0" applyFont="1" applyAlignment="1" applyProtection="1">
      <alignment horizontal="center"/>
      <protection hidden="1"/>
    </xf>
    <xf numFmtId="0" fontId="37" fillId="0" borderId="0" xfId="0" applyFont="1" applyProtection="1">
      <protection hidden="1"/>
    </xf>
    <xf numFmtId="2" fontId="35" fillId="0" borderId="0" xfId="0" applyNumberFormat="1" applyFont="1" applyAlignment="1" applyProtection="1">
      <alignment horizontal="center"/>
      <protection hidden="1"/>
    </xf>
    <xf numFmtId="0" fontId="38" fillId="0" borderId="0" xfId="0" quotePrefix="1" applyFont="1" applyAlignment="1" applyProtection="1">
      <alignment horizontal="center"/>
      <protection hidden="1"/>
    </xf>
    <xf numFmtId="1" fontId="35" fillId="0" borderId="0" xfId="0" applyNumberFormat="1" applyFont="1" applyAlignment="1" applyProtection="1">
      <alignment horizontal="center"/>
      <protection hidden="1"/>
    </xf>
    <xf numFmtId="0" fontId="38" fillId="0" borderId="0" xfId="0" applyFont="1" applyAlignment="1" applyProtection="1">
      <alignment horizontal="left"/>
      <protection hidden="1"/>
    </xf>
    <xf numFmtId="0" fontId="41" fillId="0" borderId="0" xfId="0" applyFont="1" applyAlignment="1" applyProtection="1">
      <alignment horizontal="right" vertical="center" wrapText="1"/>
      <protection hidden="1"/>
    </xf>
    <xf numFmtId="0" fontId="41" fillId="0" borderId="0" xfId="0" applyFont="1" applyAlignment="1" applyProtection="1">
      <alignment horizontal="center" vertical="center" wrapText="1"/>
      <protection hidden="1"/>
    </xf>
    <xf numFmtId="0" fontId="41" fillId="0" borderId="0" xfId="0" applyFont="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vertical="center" wrapText="1"/>
      <protection hidden="1"/>
    </xf>
    <xf numFmtId="0" fontId="60" fillId="0" borderId="0" xfId="0" applyFont="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39" fillId="0" borderId="0" xfId="0" applyFont="1" applyAlignment="1" applyProtection="1">
      <alignment horizontal="right" vertical="center" wrapText="1"/>
      <protection hidden="1"/>
    </xf>
    <xf numFmtId="0" fontId="35" fillId="0" borderId="0" xfId="0"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169" fontId="40" fillId="0" borderId="0" xfId="0" applyNumberFormat="1" applyFont="1" applyAlignment="1" applyProtection="1">
      <alignment horizontal="right" vertical="center"/>
      <protection hidden="1"/>
    </xf>
    <xf numFmtId="0" fontId="40" fillId="13" borderId="2" xfId="0" applyFont="1" applyFill="1" applyBorder="1" applyAlignment="1" applyProtection="1">
      <alignment horizontal="center" vertical="center"/>
      <protection hidden="1"/>
    </xf>
    <xf numFmtId="0" fontId="40" fillId="13" borderId="2" xfId="0" applyFont="1" applyFill="1" applyBorder="1" applyAlignment="1">
      <alignment horizontal="center" vertical="center"/>
    </xf>
    <xf numFmtId="0" fontId="41" fillId="0" borderId="0" xfId="0" applyFont="1" applyAlignment="1" applyProtection="1">
      <alignment horizontal="center"/>
      <protection locked="0"/>
    </xf>
    <xf numFmtId="0" fontId="41" fillId="0" borderId="0" xfId="0" applyFont="1" applyAlignment="1" applyProtection="1">
      <alignment horizontal="left"/>
      <protection locked="0"/>
    </xf>
    <xf numFmtId="0" fontId="40" fillId="0" borderId="0" xfId="0" applyFont="1" applyAlignment="1" applyProtection="1">
      <alignment horizontal="center"/>
      <protection locked="0"/>
    </xf>
    <xf numFmtId="0" fontId="33" fillId="0" borderId="0" xfId="0" applyFont="1" applyAlignment="1">
      <alignment horizontal="center"/>
    </xf>
    <xf numFmtId="166" fontId="33" fillId="0" borderId="0" xfId="0" applyNumberFormat="1" applyFont="1" applyAlignment="1">
      <alignment horizontal="center"/>
    </xf>
    <xf numFmtId="1" fontId="39"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0" fontId="12" fillId="0" borderId="74" xfId="0" applyFont="1" applyBorder="1" applyAlignment="1">
      <alignment horizontal="center"/>
    </xf>
    <xf numFmtId="0" fontId="0" fillId="0" borderId="74" xfId="0" applyBorder="1" applyAlignment="1">
      <alignment horizontal="center"/>
    </xf>
    <xf numFmtId="0" fontId="41" fillId="0" borderId="18" xfId="0" applyFont="1" applyBorder="1" applyProtection="1">
      <protection hidden="1"/>
    </xf>
    <xf numFmtId="0" fontId="40" fillId="0" borderId="37" xfId="0" applyFont="1" applyBorder="1" applyAlignment="1" applyProtection="1">
      <alignment horizontal="center"/>
      <protection hidden="1"/>
    </xf>
    <xf numFmtId="0" fontId="41" fillId="0" borderId="37" xfId="0" applyFont="1" applyBorder="1" applyProtection="1">
      <protection hidden="1"/>
    </xf>
    <xf numFmtId="0" fontId="40" fillId="0" borderId="39" xfId="0" applyFont="1" applyBorder="1" applyAlignment="1" applyProtection="1">
      <alignment horizontal="center"/>
      <protection hidden="1"/>
    </xf>
    <xf numFmtId="0" fontId="41" fillId="0" borderId="39" xfId="0" applyFont="1" applyBorder="1" applyProtection="1">
      <protection hidden="1"/>
    </xf>
    <xf numFmtId="0" fontId="61" fillId="0" borderId="37" xfId="0" applyFont="1" applyBorder="1"/>
    <xf numFmtId="0" fontId="41" fillId="0" borderId="37" xfId="0" applyFont="1" applyBorder="1" applyAlignment="1">
      <alignment horizontal="center"/>
    </xf>
    <xf numFmtId="0" fontId="61" fillId="0" borderId="39" xfId="0" applyFont="1" applyBorder="1"/>
    <xf numFmtId="0" fontId="41" fillId="0" borderId="39" xfId="0" applyFont="1" applyBorder="1" applyAlignment="1">
      <alignment horizontal="center"/>
    </xf>
    <xf numFmtId="0" fontId="61" fillId="0" borderId="75" xfId="0" applyFont="1" applyBorder="1"/>
    <xf numFmtId="0" fontId="41" fillId="0" borderId="75" xfId="0" applyFont="1" applyBorder="1" applyAlignment="1">
      <alignment horizontal="center"/>
    </xf>
    <xf numFmtId="0" fontId="40" fillId="13" borderId="19" xfId="0" applyFont="1" applyFill="1" applyBorder="1" applyAlignment="1" applyProtection="1">
      <alignment horizontal="center" vertical="center" wrapText="1"/>
      <protection hidden="1"/>
    </xf>
    <xf numFmtId="0" fontId="40" fillId="13" borderId="19" xfId="0" applyFont="1" applyFill="1" applyBorder="1" applyAlignment="1" applyProtection="1">
      <alignment vertical="center"/>
      <protection hidden="1"/>
    </xf>
    <xf numFmtId="0" fontId="40" fillId="13" borderId="20" xfId="0" applyFont="1" applyFill="1" applyBorder="1" applyAlignment="1" applyProtection="1">
      <alignment vertical="center"/>
      <protection hidden="1"/>
    </xf>
    <xf numFmtId="0" fontId="40" fillId="13" borderId="23" xfId="0" applyFont="1" applyFill="1" applyBorder="1" applyAlignment="1" applyProtection="1">
      <alignment horizontal="center" vertical="center" wrapText="1"/>
      <protection hidden="1"/>
    </xf>
    <xf numFmtId="0" fontId="40" fillId="13" borderId="24" xfId="0" applyFont="1" applyFill="1" applyBorder="1" applyAlignment="1" applyProtection="1">
      <alignment horizontal="center" vertical="center"/>
      <protection hidden="1"/>
    </xf>
    <xf numFmtId="0" fontId="40" fillId="13" borderId="21" xfId="0" applyFont="1" applyFill="1" applyBorder="1" applyAlignment="1" applyProtection="1">
      <alignment horizontal="center" vertical="center" wrapText="1"/>
      <protection hidden="1"/>
    </xf>
    <xf numFmtId="0" fontId="45" fillId="13" borderId="19" xfId="0" applyFont="1" applyFill="1" applyBorder="1" applyAlignment="1" applyProtection="1">
      <alignment horizontal="center" vertical="center" wrapText="1"/>
      <protection hidden="1"/>
    </xf>
    <xf numFmtId="0" fontId="35" fillId="13" borderId="29" xfId="0" applyFont="1" applyFill="1" applyBorder="1" applyAlignment="1" applyProtection="1">
      <alignment horizontal="center" vertical="center"/>
      <protection hidden="1"/>
    </xf>
    <xf numFmtId="0" fontId="45" fillId="13" borderId="3" xfId="0" applyFont="1" applyFill="1" applyBorder="1" applyAlignment="1" applyProtection="1">
      <alignment horizontal="center" vertical="center"/>
      <protection hidden="1"/>
    </xf>
    <xf numFmtId="0" fontId="45" fillId="13" borderId="8" xfId="0" applyFont="1" applyFill="1" applyBorder="1" applyAlignment="1" applyProtection="1">
      <alignment horizontal="center" vertical="center"/>
      <protection hidden="1"/>
    </xf>
    <xf numFmtId="0" fontId="38" fillId="13" borderId="3" xfId="0" applyFont="1" applyFill="1" applyBorder="1" applyAlignment="1" applyProtection="1">
      <alignment horizontal="center" vertical="center"/>
      <protection hidden="1"/>
    </xf>
    <xf numFmtId="0" fontId="38" fillId="13" borderId="8" xfId="0" applyFont="1" applyFill="1" applyBorder="1" applyAlignment="1" applyProtection="1">
      <alignment horizontal="center" vertical="center"/>
      <protection hidden="1"/>
    </xf>
    <xf numFmtId="0" fontId="45" fillId="13" borderId="18" xfId="0" applyFont="1" applyFill="1" applyBorder="1" applyAlignment="1" applyProtection="1">
      <alignment horizontal="center" vertical="center"/>
      <protection hidden="1"/>
    </xf>
    <xf numFmtId="0" fontId="45" fillId="13" borderId="18" xfId="0" applyFont="1" applyFill="1" applyBorder="1" applyAlignment="1" applyProtection="1">
      <alignment vertical="center"/>
      <protection hidden="1"/>
    </xf>
    <xf numFmtId="0" fontId="45" fillId="13" borderId="4" xfId="0" applyFont="1" applyFill="1" applyBorder="1" applyAlignment="1" applyProtection="1">
      <alignment horizontal="center" vertical="center"/>
      <protection hidden="1"/>
    </xf>
    <xf numFmtId="0" fontId="45" fillId="13" borderId="9" xfId="0" applyFont="1" applyFill="1" applyBorder="1" applyAlignment="1" applyProtection="1">
      <alignment horizontal="center" vertical="center"/>
      <protection hidden="1"/>
    </xf>
    <xf numFmtId="0" fontId="38" fillId="13" borderId="4" xfId="0" applyFont="1" applyFill="1" applyBorder="1" applyAlignment="1" applyProtection="1">
      <alignment horizontal="center" vertical="center"/>
      <protection hidden="1"/>
    </xf>
    <xf numFmtId="0" fontId="38" fillId="13" borderId="9" xfId="0" applyFont="1" applyFill="1" applyBorder="1" applyAlignment="1" applyProtection="1">
      <alignment horizontal="center" vertical="center"/>
      <protection hidden="1"/>
    </xf>
    <xf numFmtId="0" fontId="11" fillId="0" borderId="37" xfId="0" applyFont="1" applyBorder="1" applyAlignment="1" applyProtection="1">
      <alignment horizontal="center"/>
      <protection hidden="1"/>
    </xf>
    <xf numFmtId="0" fontId="0" fillId="0" borderId="77" xfId="0" applyBorder="1" applyProtection="1">
      <protection hidden="1"/>
    </xf>
    <xf numFmtId="0" fontId="0" fillId="0" borderId="47" xfId="0" applyBorder="1" applyProtection="1">
      <protection hidden="1"/>
    </xf>
    <xf numFmtId="0" fontId="11" fillId="0" borderId="39" xfId="0" applyFont="1" applyBorder="1" applyAlignment="1" applyProtection="1">
      <alignment horizontal="center"/>
      <protection hidden="1"/>
    </xf>
    <xf numFmtId="0" fontId="0" fillId="0" borderId="38" xfId="0" applyBorder="1" applyProtection="1">
      <protection hidden="1"/>
    </xf>
    <xf numFmtId="0" fontId="0" fillId="0" borderId="49" xfId="0" applyBorder="1" applyProtection="1">
      <protection hidden="1"/>
    </xf>
    <xf numFmtId="0" fontId="11" fillId="0" borderId="75" xfId="0" applyFont="1" applyBorder="1" applyAlignment="1" applyProtection="1">
      <alignment horizontal="center"/>
      <protection hidden="1"/>
    </xf>
    <xf numFmtId="0" fontId="0" fillId="0" borderId="76" xfId="0" applyBorder="1" applyProtection="1">
      <protection hidden="1"/>
    </xf>
    <xf numFmtId="0" fontId="0" fillId="0" borderId="78" xfId="0" applyBorder="1" applyProtection="1">
      <protection hidden="1"/>
    </xf>
    <xf numFmtId="0" fontId="61" fillId="0" borderId="18" xfId="0" applyFont="1" applyBorder="1" applyAlignment="1" applyProtection="1">
      <alignment vertical="center" wrapText="1"/>
      <protection hidden="1"/>
    </xf>
    <xf numFmtId="0" fontId="66" fillId="0" borderId="4" xfId="0" applyFont="1" applyBorder="1" applyAlignment="1" applyProtection="1">
      <alignment vertical="center" wrapText="1"/>
      <protection hidden="1"/>
    </xf>
    <xf numFmtId="0" fontId="79" fillId="0" borderId="18" xfId="0" applyFont="1" applyBorder="1" applyAlignment="1" applyProtection="1">
      <alignment vertical="center" wrapText="1"/>
      <protection hidden="1"/>
    </xf>
    <xf numFmtId="0" fontId="66" fillId="0" borderId="37" xfId="0" applyFont="1" applyBorder="1" applyProtection="1">
      <protection hidden="1"/>
    </xf>
    <xf numFmtId="0" fontId="66" fillId="0" borderId="39" xfId="0" applyFont="1" applyBorder="1" applyProtection="1">
      <protection hidden="1"/>
    </xf>
    <xf numFmtId="0" fontId="66" fillId="0" borderId="75" xfId="0" applyFont="1" applyBorder="1" applyProtection="1">
      <protection hidden="1"/>
    </xf>
    <xf numFmtId="169" fontId="41" fillId="0" borderId="0" xfId="0" applyNumberFormat="1" applyFont="1" applyAlignment="1" applyProtection="1">
      <alignment vertical="center"/>
      <protection hidden="1"/>
    </xf>
    <xf numFmtId="0" fontId="36" fillId="0" borderId="0" xfId="0" applyFont="1" applyAlignment="1" applyProtection="1">
      <alignment horizontal="center" vertical="center"/>
      <protection hidden="1"/>
    </xf>
    <xf numFmtId="0" fontId="79"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66" fillId="0" borderId="0" xfId="0" applyFont="1" applyAlignment="1" applyProtection="1">
      <alignment vertical="center" wrapText="1"/>
      <protection hidden="1"/>
    </xf>
    <xf numFmtId="0" fontId="54" fillId="0" borderId="0" xfId="0" applyFont="1" applyProtection="1">
      <protection hidden="1"/>
    </xf>
    <xf numFmtId="0" fontId="0" fillId="0" borderId="0" xfId="0" applyProtection="1">
      <protection locked="0"/>
    </xf>
    <xf numFmtId="0" fontId="41" fillId="0" borderId="0" xfId="0" applyFont="1" applyAlignment="1" applyProtection="1">
      <alignment horizontal="left" vertical="center" indent="7"/>
      <protection locked="0"/>
    </xf>
    <xf numFmtId="0" fontId="41" fillId="12" borderId="0" xfId="0" applyFont="1" applyFill="1"/>
    <xf numFmtId="14" fontId="40" fillId="0" borderId="1" xfId="0" applyNumberFormat="1" applyFont="1" applyBorder="1" applyAlignment="1">
      <alignment horizontal="left" vertical="center" wrapText="1"/>
    </xf>
    <xf numFmtId="0" fontId="40" fillId="0" borderId="1" xfId="0" applyFont="1" applyBorder="1" applyAlignment="1">
      <alignment horizontal="left" vertical="center" wrapText="1"/>
    </xf>
    <xf numFmtId="0" fontId="37" fillId="0" borderId="17" xfId="0" applyFont="1" applyBorder="1"/>
    <xf numFmtId="14" fontId="37" fillId="0" borderId="17" xfId="0" applyNumberFormat="1" applyFont="1" applyBorder="1" applyAlignment="1">
      <alignment vertical="center"/>
    </xf>
    <xf numFmtId="0" fontId="41" fillId="0" borderId="0" xfId="0" applyFont="1" applyAlignment="1">
      <alignment vertical="center" wrapText="1"/>
    </xf>
    <xf numFmtId="0" fontId="37" fillId="0" borderId="0" xfId="0" applyFont="1" applyAlignment="1">
      <alignment horizontal="left" vertical="center"/>
    </xf>
    <xf numFmtId="0" fontId="41" fillId="0" borderId="0" xfId="0" applyFont="1" applyAlignment="1">
      <alignment horizontal="right" vertical="center" wrapText="1"/>
    </xf>
    <xf numFmtId="0" fontId="41" fillId="0" borderId="0" xfId="0" applyFont="1" applyAlignment="1">
      <alignment horizontal="center" vertical="center" wrapText="1"/>
    </xf>
    <xf numFmtId="0" fontId="41" fillId="0" borderId="45"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37" xfId="0" applyFont="1" applyBorder="1" applyAlignment="1">
      <alignment horizontal="right" vertical="center" wrapText="1"/>
    </xf>
    <xf numFmtId="0" fontId="41" fillId="0" borderId="39" xfId="0" applyFont="1" applyBorder="1" applyAlignment="1">
      <alignment horizontal="right" vertical="center" wrapText="1"/>
    </xf>
    <xf numFmtId="0" fontId="41" fillId="0" borderId="51" xfId="0" applyFont="1" applyBorder="1" applyAlignment="1">
      <alignment horizontal="right" vertical="center" wrapText="1"/>
    </xf>
    <xf numFmtId="0" fontId="41" fillId="0" borderId="18" xfId="0" applyFont="1" applyBorder="1" applyAlignment="1">
      <alignment horizontal="right" vertical="center" wrapText="1"/>
    </xf>
    <xf numFmtId="0" fontId="41" fillId="0" borderId="2" xfId="0" applyFont="1" applyBorder="1" applyAlignment="1">
      <alignment horizontal="right" vertical="center" wrapText="1"/>
    </xf>
    <xf numFmtId="1" fontId="37" fillId="13" borderId="6" xfId="0" applyNumberFormat="1" applyFont="1" applyFill="1" applyBorder="1" applyAlignment="1">
      <alignment horizontal="center" vertical="center" wrapText="1"/>
    </xf>
    <xf numFmtId="1" fontId="37" fillId="13" borderId="17" xfId="0" applyNumberFormat="1" applyFont="1" applyFill="1" applyBorder="1" applyAlignment="1">
      <alignment horizontal="center" vertical="center" wrapText="1"/>
    </xf>
    <xf numFmtId="1" fontId="36" fillId="13" borderId="16" xfId="0" applyNumberFormat="1" applyFont="1" applyFill="1" applyBorder="1" applyAlignment="1">
      <alignment horizontal="center" vertical="center" wrapText="1"/>
    </xf>
    <xf numFmtId="0" fontId="41" fillId="0" borderId="0" xfId="0" applyFont="1" applyAlignment="1">
      <alignment horizontal="right"/>
    </xf>
    <xf numFmtId="0" fontId="41" fillId="0" borderId="1" xfId="0" applyFont="1" applyBorder="1"/>
    <xf numFmtId="0" fontId="41" fillId="0" borderId="0" xfId="0" applyFont="1" applyAlignment="1">
      <alignment wrapText="1"/>
    </xf>
    <xf numFmtId="0" fontId="0" fillId="12" borderId="0" xfId="0" applyFill="1"/>
    <xf numFmtId="0" fontId="40" fillId="2" borderId="0" xfId="0" applyFont="1" applyFill="1" applyAlignment="1" applyProtection="1">
      <alignment horizontal="center" vertical="center" wrapText="1"/>
      <protection hidden="1"/>
    </xf>
    <xf numFmtId="0" fontId="40" fillId="2" borderId="43" xfId="0" applyFont="1" applyFill="1" applyBorder="1" applyAlignment="1" applyProtection="1">
      <alignment horizontal="center" vertical="center" wrapText="1"/>
      <protection hidden="1"/>
    </xf>
    <xf numFmtId="0" fontId="40" fillId="2" borderId="43" xfId="0" applyFont="1" applyFill="1" applyBorder="1" applyAlignment="1" applyProtection="1">
      <alignment horizontal="center" vertical="center"/>
      <protection hidden="1"/>
    </xf>
    <xf numFmtId="0" fontId="40" fillId="2" borderId="55" xfId="0" applyFont="1" applyFill="1" applyBorder="1" applyAlignment="1" applyProtection="1">
      <alignment horizontal="center" vertical="center"/>
      <protection hidden="1"/>
    </xf>
    <xf numFmtId="0" fontId="40" fillId="2" borderId="57" xfId="0" applyFont="1" applyFill="1" applyBorder="1" applyAlignment="1" applyProtection="1">
      <alignment horizontal="center" vertical="center"/>
      <protection hidden="1"/>
    </xf>
    <xf numFmtId="0" fontId="76" fillId="0" borderId="0" xfId="0" quotePrefix="1" applyFont="1" applyProtection="1">
      <protection hidden="1"/>
    </xf>
    <xf numFmtId="0" fontId="40" fillId="13" borderId="5" xfId="0" applyFont="1" applyFill="1" applyBorder="1" applyAlignment="1" applyProtection="1">
      <alignment horizontal="center" vertical="center" wrapText="1"/>
      <protection hidden="1"/>
    </xf>
    <xf numFmtId="0" fontId="72" fillId="0" borderId="54" xfId="0" applyFont="1" applyBorder="1" applyAlignment="1" applyProtection="1">
      <alignment horizontal="center" wrapText="1"/>
      <protection hidden="1"/>
    </xf>
    <xf numFmtId="0" fontId="4" fillId="0" borderId="0" xfId="0" applyFont="1" applyProtection="1">
      <protection hidden="1"/>
    </xf>
    <xf numFmtId="0" fontId="36" fillId="0" borderId="29" xfId="0" applyFont="1" applyBorder="1" applyAlignment="1" applyProtection="1">
      <alignment horizontal="center" vertical="center"/>
      <protection hidden="1"/>
    </xf>
    <xf numFmtId="0" fontId="40" fillId="3" borderId="62" xfId="0" applyFont="1" applyFill="1" applyBorder="1" applyAlignment="1" applyProtection="1">
      <alignment horizontal="center"/>
      <protection locked="0" hidden="1"/>
    </xf>
    <xf numFmtId="0" fontId="40" fillId="3" borderId="18" xfId="0" applyFont="1" applyFill="1" applyBorder="1" applyAlignment="1" applyProtection="1">
      <alignment horizontal="center"/>
      <protection locked="0" hidden="1"/>
    </xf>
    <xf numFmtId="0" fontId="3" fillId="0" borderId="3" xfId="0" applyFont="1" applyBorder="1" applyProtection="1">
      <protection hidden="1"/>
    </xf>
    <xf numFmtId="0" fontId="3" fillId="0" borderId="0" xfId="0" applyFont="1" applyAlignment="1" applyProtection="1">
      <alignment horizontal="right" vertical="center" wrapText="1"/>
      <protection hidden="1"/>
    </xf>
    <xf numFmtId="0" fontId="3" fillId="0" borderId="0" xfId="0" applyFont="1" applyAlignment="1" applyProtection="1">
      <alignment horizontal="center" vertical="center" wrapText="1"/>
      <protection hidden="1"/>
    </xf>
    <xf numFmtId="0" fontId="3" fillId="0" borderId="0" xfId="0" applyFont="1" applyAlignment="1" applyProtection="1">
      <alignment vertical="center"/>
      <protection hidden="1"/>
    </xf>
    <xf numFmtId="0" fontId="35" fillId="0" borderId="37" xfId="0" applyFont="1" applyBorder="1" applyAlignment="1" applyProtection="1">
      <alignment horizontal="center"/>
      <protection hidden="1"/>
    </xf>
    <xf numFmtId="0" fontId="40" fillId="0" borderId="75" xfId="0" applyFont="1" applyBorder="1" applyAlignment="1" applyProtection="1">
      <alignment horizontal="center"/>
      <protection hidden="1"/>
    </xf>
    <xf numFmtId="0" fontId="35" fillId="0" borderId="75" xfId="0" applyFont="1" applyBorder="1" applyAlignment="1" applyProtection="1">
      <alignment horizontal="center"/>
      <protection hidden="1"/>
    </xf>
    <xf numFmtId="0" fontId="40" fillId="0" borderId="10" xfId="0" applyFont="1" applyBorder="1" applyAlignment="1" applyProtection="1">
      <alignment horizontal="center"/>
      <protection hidden="1"/>
    </xf>
    <xf numFmtId="0" fontId="40" fillId="0" borderId="56" xfId="0" applyFont="1" applyBorder="1" applyAlignment="1" applyProtection="1">
      <alignment horizontal="center"/>
      <protection hidden="1"/>
    </xf>
    <xf numFmtId="0" fontId="35" fillId="0" borderId="82" xfId="0" applyFont="1" applyBorder="1" applyAlignment="1" applyProtection="1">
      <alignment horizontal="center"/>
      <protection hidden="1"/>
    </xf>
    <xf numFmtId="0" fontId="35" fillId="0" borderId="83" xfId="0" applyFont="1" applyBorder="1" applyAlignment="1" applyProtection="1">
      <alignment horizontal="center"/>
      <protection hidden="1"/>
    </xf>
    <xf numFmtId="0" fontId="35" fillId="0" borderId="84" xfId="0" applyFont="1" applyBorder="1" applyAlignment="1" applyProtection="1">
      <alignment horizontal="center"/>
      <protection hidden="1"/>
    </xf>
    <xf numFmtId="0" fontId="35" fillId="0" borderId="85" xfId="0" applyFont="1" applyBorder="1" applyAlignment="1" applyProtection="1">
      <alignment horizontal="center"/>
      <protection hidden="1"/>
    </xf>
    <xf numFmtId="0" fontId="35" fillId="0" borderId="86" xfId="0" applyFont="1" applyBorder="1" applyAlignment="1" applyProtection="1">
      <alignment horizontal="center"/>
      <protection hidden="1"/>
    </xf>
    <xf numFmtId="0" fontId="40" fillId="0" borderId="80" xfId="0" applyFont="1" applyBorder="1" applyAlignment="1" applyProtection="1">
      <alignment horizontal="center"/>
      <protection hidden="1"/>
    </xf>
    <xf numFmtId="0" fontId="40" fillId="0" borderId="42" xfId="0" applyFont="1" applyBorder="1" applyAlignment="1" applyProtection="1">
      <alignment horizontal="center"/>
      <protection hidden="1"/>
    </xf>
    <xf numFmtId="0" fontId="40" fillId="0" borderId="81" xfId="0" applyFont="1" applyBorder="1" applyAlignment="1" applyProtection="1">
      <alignment horizontal="center"/>
      <protection hidden="1"/>
    </xf>
    <xf numFmtId="0" fontId="80" fillId="0" borderId="37" xfId="0" applyFont="1" applyBorder="1" applyAlignment="1" applyProtection="1">
      <alignment horizontal="left"/>
      <protection hidden="1"/>
    </xf>
    <xf numFmtId="0" fontId="80" fillId="0" borderId="77" xfId="0" applyFont="1" applyBorder="1" applyAlignment="1" applyProtection="1">
      <alignment horizontal="left"/>
      <protection hidden="1"/>
    </xf>
    <xf numFmtId="0" fontId="80" fillId="0" borderId="39" xfId="0" applyFont="1" applyBorder="1" applyAlignment="1" applyProtection="1">
      <alignment horizontal="left"/>
      <protection hidden="1"/>
    </xf>
    <xf numFmtId="0" fontId="80" fillId="0" borderId="38" xfId="0" applyFont="1" applyBorder="1" applyAlignment="1" applyProtection="1">
      <alignment horizontal="left"/>
      <protection hidden="1"/>
    </xf>
    <xf numFmtId="0" fontId="80" fillId="0" borderId="75" xfId="0" applyFont="1" applyBorder="1" applyAlignment="1" applyProtection="1">
      <alignment horizontal="left"/>
      <protection hidden="1"/>
    </xf>
    <xf numFmtId="0" fontId="80" fillId="0" borderId="76" xfId="0" applyFont="1" applyBorder="1" applyAlignment="1" applyProtection="1">
      <alignment horizontal="left"/>
      <protection hidden="1"/>
    </xf>
    <xf numFmtId="0" fontId="40" fillId="13" borderId="88" xfId="0" applyFont="1" applyFill="1" applyBorder="1" applyAlignment="1" applyProtection="1">
      <alignment horizontal="center" vertical="center" wrapText="1"/>
      <protection hidden="1"/>
    </xf>
    <xf numFmtId="0" fontId="40" fillId="13" borderId="87" xfId="0" applyFont="1" applyFill="1" applyBorder="1" applyAlignment="1" applyProtection="1">
      <alignment horizontal="center" vertical="center" wrapText="1"/>
      <protection hidden="1"/>
    </xf>
    <xf numFmtId="0" fontId="41" fillId="0" borderId="89" xfId="0" applyFont="1" applyBorder="1" applyProtection="1">
      <protection hidden="1"/>
    </xf>
    <xf numFmtId="169" fontId="35" fillId="0" borderId="0" xfId="0" applyNumberFormat="1" applyFont="1" applyAlignment="1" applyProtection="1">
      <alignment vertical="center"/>
      <protection hidden="1"/>
    </xf>
    <xf numFmtId="0" fontId="58" fillId="0" borderId="37" xfId="0" applyFont="1" applyBorder="1" applyProtection="1">
      <protection hidden="1"/>
    </xf>
    <xf numFmtId="0" fontId="58" fillId="0" borderId="39" xfId="0" applyFont="1" applyBorder="1" applyProtection="1">
      <protection hidden="1"/>
    </xf>
    <xf numFmtId="0" fontId="58" fillId="0" borderId="75" xfId="0" applyFont="1" applyBorder="1" applyProtection="1">
      <protection hidden="1"/>
    </xf>
    <xf numFmtId="0" fontId="79" fillId="0" borderId="37" xfId="0" applyFont="1" applyBorder="1"/>
    <xf numFmtId="0" fontId="79" fillId="0" borderId="39" xfId="0" applyFont="1" applyBorder="1"/>
    <xf numFmtId="0" fontId="79" fillId="0" borderId="75" xfId="0" applyFont="1" applyBorder="1"/>
    <xf numFmtId="0" fontId="36" fillId="0" borderId="37" xfId="0" applyFont="1" applyBorder="1" applyAlignment="1">
      <alignment horizontal="center"/>
    </xf>
    <xf numFmtId="0" fontId="36" fillId="0" borderId="39" xfId="0" applyFont="1" applyBorder="1" applyAlignment="1">
      <alignment horizontal="center"/>
    </xf>
    <xf numFmtId="0" fontId="36" fillId="0" borderId="75" xfId="0" applyFont="1" applyBorder="1" applyAlignment="1">
      <alignment horizontal="center"/>
    </xf>
    <xf numFmtId="0" fontId="37" fillId="0" borderId="37" xfId="0" applyFont="1" applyBorder="1" applyProtection="1">
      <protection hidden="1"/>
    </xf>
    <xf numFmtId="0" fontId="37" fillId="0" borderId="39" xfId="0" applyFont="1" applyBorder="1" applyProtection="1">
      <protection hidden="1"/>
    </xf>
    <xf numFmtId="0" fontId="37" fillId="0" borderId="18" xfId="0" applyFont="1" applyBorder="1" applyProtection="1">
      <protection hidden="1"/>
    </xf>
    <xf numFmtId="168" fontId="1" fillId="0" borderId="0" xfId="0" applyNumberFormat="1" applyFont="1" applyAlignment="1" applyProtection="1">
      <alignment horizontal="left" vertical="center"/>
      <protection hidden="1"/>
    </xf>
    <xf numFmtId="0" fontId="40" fillId="2" borderId="0" xfId="0" applyFont="1" applyFill="1" applyAlignment="1" applyProtection="1">
      <alignment vertical="center" wrapText="1"/>
      <protection hidden="1"/>
    </xf>
    <xf numFmtId="0" fontId="40" fillId="2" borderId="18" xfId="0" applyFont="1" applyFill="1" applyBorder="1" applyAlignment="1" applyProtection="1">
      <alignment horizontal="center" vertical="center"/>
      <protection hidden="1"/>
    </xf>
    <xf numFmtId="0" fontId="40" fillId="2" borderId="18" xfId="0" applyFont="1" applyFill="1" applyBorder="1" applyAlignment="1" applyProtection="1">
      <alignment horizontal="center" vertical="center" wrapText="1"/>
      <protection hidden="1"/>
    </xf>
    <xf numFmtId="173" fontId="36" fillId="0" borderId="50" xfId="0" applyNumberFormat="1" applyFont="1" applyBorder="1" applyAlignment="1">
      <alignment horizontal="center" vertical="center" wrapText="1"/>
    </xf>
    <xf numFmtId="173" fontId="36" fillId="0" borderId="9" xfId="0" applyNumberFormat="1" applyFont="1" applyBorder="1" applyAlignment="1">
      <alignment horizontal="center" vertical="center" wrapText="1"/>
    </xf>
    <xf numFmtId="173" fontId="36" fillId="0" borderId="18" xfId="0" applyNumberFormat="1" applyFont="1" applyBorder="1" applyAlignment="1">
      <alignment horizontal="center" vertical="center" wrapText="1"/>
    </xf>
    <xf numFmtId="173" fontId="37" fillId="0" borderId="46" xfId="0" applyNumberFormat="1" applyFont="1" applyBorder="1" applyAlignment="1">
      <alignment horizontal="center" vertical="center" wrapText="1"/>
    </xf>
    <xf numFmtId="173" fontId="37" fillId="0" borderId="47" xfId="0" applyNumberFormat="1" applyFont="1" applyBorder="1" applyAlignment="1">
      <alignment horizontal="center" vertical="center" wrapText="1"/>
    </xf>
    <xf numFmtId="173" fontId="36" fillId="0" borderId="37" xfId="0" applyNumberFormat="1" applyFont="1" applyBorder="1" applyAlignment="1">
      <alignment horizontal="center" vertical="center" wrapText="1"/>
    </xf>
    <xf numFmtId="173" fontId="37" fillId="0" borderId="48" xfId="0" applyNumberFormat="1" applyFont="1" applyBorder="1" applyAlignment="1">
      <alignment horizontal="center" vertical="center" wrapText="1"/>
    </xf>
    <xf numFmtId="173" fontId="37" fillId="0" borderId="49" xfId="0" applyNumberFormat="1" applyFont="1" applyBorder="1" applyAlignment="1">
      <alignment horizontal="center" vertical="center" wrapText="1"/>
    </xf>
    <xf numFmtId="173" fontId="36" fillId="0" borderId="39" xfId="0" applyNumberFormat="1" applyFont="1" applyBorder="1" applyAlignment="1">
      <alignment horizontal="center" vertical="center" wrapText="1"/>
    </xf>
    <xf numFmtId="173" fontId="37" fillId="0" borderId="52" xfId="0" applyNumberFormat="1" applyFont="1" applyBorder="1" applyAlignment="1">
      <alignment horizontal="center" vertical="center" wrapText="1"/>
    </xf>
    <xf numFmtId="173" fontId="37" fillId="0" borderId="53" xfId="0" applyNumberFormat="1" applyFont="1" applyBorder="1" applyAlignment="1">
      <alignment horizontal="center" vertical="center" wrapText="1"/>
    </xf>
    <xf numFmtId="173" fontId="36" fillId="0" borderId="51" xfId="0" applyNumberFormat="1" applyFont="1" applyBorder="1" applyAlignment="1">
      <alignment horizontal="center" vertical="center" wrapText="1"/>
    </xf>
    <xf numFmtId="0" fontId="41" fillId="0" borderId="0" xfId="0" applyFont="1" applyAlignment="1" applyProtection="1">
      <alignment horizontal="center" vertical="center"/>
      <protection hidden="1"/>
    </xf>
    <xf numFmtId="0" fontId="41" fillId="14" borderId="91" xfId="0" applyFont="1" applyFill="1" applyBorder="1" applyAlignment="1" applyProtection="1">
      <alignment horizontal="center" vertical="center"/>
      <protection hidden="1"/>
    </xf>
    <xf numFmtId="0" fontId="41" fillId="14" borderId="40" xfId="0" applyFont="1" applyFill="1" applyBorder="1" applyAlignment="1" applyProtection="1">
      <alignment horizontal="center" vertical="center"/>
      <protection hidden="1"/>
    </xf>
    <xf numFmtId="0" fontId="41" fillId="0" borderId="17" xfId="0" applyFont="1" applyBorder="1" applyAlignment="1" applyProtection="1">
      <alignment horizontal="left"/>
      <protection hidden="1"/>
    </xf>
    <xf numFmtId="0" fontId="41" fillId="0" borderId="17" xfId="0" applyFont="1" applyBorder="1" applyAlignment="1" applyProtection="1">
      <alignment horizontal="center"/>
      <protection hidden="1"/>
    </xf>
    <xf numFmtId="0" fontId="41" fillId="0" borderId="1" xfId="0" applyFont="1" applyBorder="1" applyAlignment="1" applyProtection="1">
      <alignment horizontal="left"/>
      <protection hidden="1"/>
    </xf>
    <xf numFmtId="0" fontId="41" fillId="0" borderId="1" xfId="0" applyFont="1" applyBorder="1" applyAlignment="1" applyProtection="1">
      <alignment horizontal="center"/>
      <protection hidden="1"/>
    </xf>
    <xf numFmtId="0" fontId="45" fillId="13" borderId="95" xfId="0" applyFont="1" applyFill="1" applyBorder="1" applyAlignment="1">
      <alignment horizontal="center"/>
    </xf>
    <xf numFmtId="0" fontId="45" fillId="13" borderId="96" xfId="0" applyFont="1" applyFill="1" applyBorder="1" applyAlignment="1">
      <alignment horizontal="center" vertical="center"/>
    </xf>
    <xf numFmtId="0" fontId="35" fillId="13" borderId="97" xfId="0" applyFont="1" applyFill="1" applyBorder="1" applyAlignment="1">
      <alignment horizontal="center" vertical="center"/>
    </xf>
    <xf numFmtId="0" fontId="35" fillId="13" borderId="96" xfId="0" applyFont="1" applyFill="1" applyBorder="1" applyAlignment="1">
      <alignment horizontal="center" vertical="center"/>
    </xf>
    <xf numFmtId="0" fontId="35" fillId="13" borderId="98" xfId="0" applyFont="1" applyFill="1" applyBorder="1" applyAlignment="1">
      <alignment horizontal="center" vertical="center"/>
    </xf>
    <xf numFmtId="0" fontId="45" fillId="13" borderId="99" xfId="0" applyFont="1" applyFill="1" applyBorder="1" applyAlignment="1">
      <alignment horizontal="center"/>
    </xf>
    <xf numFmtId="0" fontId="45" fillId="13" borderId="100" xfId="0" applyFont="1" applyFill="1" applyBorder="1" applyAlignment="1">
      <alignment horizontal="center" vertical="center"/>
    </xf>
    <xf numFmtId="173" fontId="1" fillId="0" borderId="112" xfId="0" applyNumberFormat="1" applyFont="1" applyBorder="1" applyAlignment="1" applyProtection="1">
      <alignment horizontal="left"/>
      <protection hidden="1"/>
    </xf>
    <xf numFmtId="173" fontId="1" fillId="0" borderId="113" xfId="0" applyNumberFormat="1" applyFont="1" applyBorder="1" applyAlignment="1" applyProtection="1">
      <alignment horizontal="left"/>
      <protection hidden="1"/>
    </xf>
    <xf numFmtId="173" fontId="1" fillId="0" borderId="114" xfId="0" applyNumberFormat="1" applyFont="1" applyBorder="1" applyAlignment="1" applyProtection="1">
      <alignment horizontal="left"/>
      <protection hidden="1"/>
    </xf>
    <xf numFmtId="0" fontId="40" fillId="3" borderId="116" xfId="0" applyFont="1" applyFill="1" applyBorder="1" applyAlignment="1" applyProtection="1">
      <alignment horizontal="center"/>
      <protection locked="0" hidden="1"/>
    </xf>
    <xf numFmtId="0" fontId="40" fillId="3" borderId="100" xfId="0" applyFont="1" applyFill="1" applyBorder="1" applyAlignment="1" applyProtection="1">
      <alignment horizontal="center"/>
      <protection locked="0" hidden="1"/>
    </xf>
    <xf numFmtId="0" fontId="40" fillId="0" borderId="62" xfId="0" applyFont="1" applyBorder="1" applyAlignment="1" applyProtection="1">
      <alignment horizontal="center"/>
      <protection hidden="1"/>
    </xf>
    <xf numFmtId="0" fontId="40" fillId="0" borderId="104" xfId="0" applyFont="1" applyBorder="1" applyAlignment="1" applyProtection="1">
      <alignment horizontal="center"/>
      <protection hidden="1"/>
    </xf>
    <xf numFmtId="0" fontId="41" fillId="0" borderId="106" xfId="0" applyFont="1" applyBorder="1" applyAlignment="1" applyProtection="1">
      <alignment horizontal="left"/>
      <protection hidden="1"/>
    </xf>
    <xf numFmtId="0" fontId="41" fillId="0" borderId="106" xfId="0" applyFont="1" applyBorder="1" applyAlignment="1" applyProtection="1">
      <alignment horizontal="center"/>
      <protection hidden="1"/>
    </xf>
    <xf numFmtId="0" fontId="38" fillId="13" borderId="101" xfId="0" applyFont="1" applyFill="1" applyBorder="1" applyAlignment="1">
      <alignment horizontal="center" vertical="center"/>
    </xf>
    <xf numFmtId="0" fontId="38" fillId="13" borderId="96" xfId="0" applyFont="1" applyFill="1" applyBorder="1" applyAlignment="1">
      <alignment horizontal="center" vertical="center"/>
    </xf>
    <xf numFmtId="0" fontId="7" fillId="13" borderId="102" xfId="0" applyFont="1" applyFill="1" applyBorder="1" applyAlignment="1">
      <alignment horizontal="center" vertical="center"/>
    </xf>
    <xf numFmtId="0" fontId="7" fillId="13" borderId="96" xfId="0" applyFont="1" applyFill="1" applyBorder="1" applyAlignment="1">
      <alignment horizontal="center" vertical="center"/>
    </xf>
    <xf numFmtId="0" fontId="7" fillId="13" borderId="103" xfId="0" applyFont="1" applyFill="1" applyBorder="1" applyAlignment="1">
      <alignment horizontal="center" vertical="center"/>
    </xf>
    <xf numFmtId="0" fontId="45" fillId="13" borderId="118" xfId="0" applyFont="1" applyFill="1" applyBorder="1" applyAlignment="1">
      <alignment horizontal="center" vertical="center"/>
    </xf>
    <xf numFmtId="0" fontId="45" fillId="13" borderId="104" xfId="0" applyFont="1" applyFill="1" applyBorder="1" applyAlignment="1">
      <alignment horizontal="center" vertical="center"/>
    </xf>
    <xf numFmtId="0" fontId="45" fillId="13" borderId="105" xfId="0" applyFont="1" applyFill="1" applyBorder="1" applyAlignment="1">
      <alignment horizontal="center" vertical="center"/>
    </xf>
    <xf numFmtId="0" fontId="33" fillId="13" borderId="106" xfId="0" applyFont="1" applyFill="1" applyBorder="1" applyAlignment="1">
      <alignment horizontal="center" vertical="center"/>
    </xf>
    <xf numFmtId="0" fontId="33" fillId="13" borderId="105" xfId="0" applyFont="1" applyFill="1" applyBorder="1" applyAlignment="1">
      <alignment horizontal="center" vertical="center"/>
    </xf>
    <xf numFmtId="0" fontId="33" fillId="13" borderId="107" xfId="0" applyFont="1" applyFill="1" applyBorder="1" applyAlignment="1">
      <alignment horizontal="center" vertical="center"/>
    </xf>
    <xf numFmtId="0" fontId="33" fillId="0" borderId="1" xfId="0" applyFont="1" applyBorder="1" applyAlignment="1" applyProtection="1">
      <alignment horizontal="center"/>
      <protection hidden="1"/>
    </xf>
    <xf numFmtId="0" fontId="33" fillId="0" borderId="18" xfId="0" applyFont="1" applyBorder="1" applyAlignment="1" applyProtection="1">
      <alignment horizontal="center"/>
      <protection hidden="1"/>
    </xf>
    <xf numFmtId="0" fontId="33" fillId="0" borderId="115" xfId="0" applyFont="1" applyBorder="1" applyAlignment="1" applyProtection="1">
      <alignment horizontal="center"/>
      <protection hidden="1"/>
    </xf>
    <xf numFmtId="0" fontId="33" fillId="0" borderId="100" xfId="0" applyFont="1" applyBorder="1" applyAlignment="1" applyProtection="1">
      <alignment horizontal="center"/>
      <protection hidden="1"/>
    </xf>
    <xf numFmtId="0" fontId="33" fillId="0" borderId="117" xfId="0" applyFont="1" applyBorder="1" applyAlignment="1" applyProtection="1">
      <alignment horizontal="center"/>
      <protection hidden="1"/>
    </xf>
    <xf numFmtId="0" fontId="5" fillId="3" borderId="91" xfId="0" applyFont="1" applyFill="1" applyBorder="1" applyAlignment="1" applyProtection="1">
      <alignment horizontal="left" vertical="center"/>
      <protection locked="0"/>
    </xf>
    <xf numFmtId="0" fontId="41" fillId="3" borderId="91" xfId="0" applyFont="1" applyFill="1" applyBorder="1" applyAlignment="1" applyProtection="1">
      <alignment horizontal="center" vertical="center"/>
      <protection locked="0"/>
    </xf>
    <xf numFmtId="0" fontId="40" fillId="3" borderId="90" xfId="0" applyFont="1" applyFill="1" applyBorder="1" applyAlignment="1" applyProtection="1">
      <alignment horizontal="center" vertical="center"/>
      <protection locked="0"/>
    </xf>
    <xf numFmtId="0" fontId="5" fillId="3" borderId="40" xfId="0" applyFont="1" applyFill="1" applyBorder="1" applyAlignment="1" applyProtection="1">
      <alignment horizontal="left" vertical="center"/>
      <protection locked="0"/>
    </xf>
    <xf numFmtId="0" fontId="41" fillId="3" borderId="40" xfId="0" applyFont="1" applyFill="1" applyBorder="1" applyAlignment="1" applyProtection="1">
      <alignment horizontal="center" vertical="center"/>
      <protection locked="0"/>
    </xf>
    <xf numFmtId="0" fontId="40" fillId="3" borderId="92" xfId="0" applyFont="1" applyFill="1" applyBorder="1" applyAlignment="1" applyProtection="1">
      <alignment horizontal="center" vertical="center"/>
      <protection locked="0"/>
    </xf>
    <xf numFmtId="0" fontId="40" fillId="3" borderId="40" xfId="0" applyFont="1" applyFill="1" applyBorder="1" applyAlignment="1" applyProtection="1">
      <alignment horizontal="center" vertical="center"/>
      <protection locked="0"/>
    </xf>
    <xf numFmtId="0" fontId="41" fillId="3" borderId="120" xfId="0" applyFont="1" applyFill="1" applyBorder="1" applyAlignment="1" applyProtection="1">
      <alignment horizontal="center" vertical="center"/>
      <protection locked="0"/>
    </xf>
    <xf numFmtId="173" fontId="40" fillId="14" borderId="119" xfId="0" applyNumberFormat="1" applyFont="1" applyFill="1" applyBorder="1" applyAlignment="1" applyProtection="1">
      <alignment horizontal="center" vertical="center"/>
      <protection hidden="1"/>
    </xf>
    <xf numFmtId="0" fontId="0" fillId="3" borderId="2" xfId="0"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43" fillId="3" borderId="2" xfId="0" applyFont="1" applyFill="1" applyBorder="1" applyAlignment="1" applyProtection="1">
      <alignment horizontal="center" vertical="center"/>
      <protection locked="0"/>
    </xf>
    <xf numFmtId="0" fontId="48" fillId="20" borderId="11" xfId="1" applyFont="1" applyFill="1" applyBorder="1" applyAlignment="1" applyProtection="1">
      <alignment horizontal="center" vertical="center"/>
      <protection locked="0"/>
    </xf>
    <xf numFmtId="0" fontId="41" fillId="3" borderId="122" xfId="0" applyFont="1" applyFill="1" applyBorder="1" applyAlignment="1" applyProtection="1">
      <alignment horizontal="center" vertical="center"/>
      <protection locked="0"/>
    </xf>
    <xf numFmtId="0" fontId="41" fillId="3" borderId="37" xfId="0" applyFont="1" applyFill="1" applyBorder="1" applyAlignment="1" applyProtection="1">
      <alignment horizontal="center" vertical="center"/>
      <protection locked="0"/>
    </xf>
    <xf numFmtId="0" fontId="41" fillId="3" borderId="37" xfId="0" applyFont="1" applyFill="1" applyBorder="1" applyAlignment="1" applyProtection="1">
      <alignment horizontal="left" vertical="center"/>
      <protection locked="0"/>
    </xf>
    <xf numFmtId="0" fontId="41" fillId="3" borderId="39" xfId="0" applyFont="1" applyFill="1" applyBorder="1" applyAlignment="1" applyProtection="1">
      <alignment horizontal="center" vertical="center"/>
      <protection locked="0"/>
    </xf>
    <xf numFmtId="0" fontId="41" fillId="3" borderId="39" xfId="0" applyFont="1" applyFill="1" applyBorder="1" applyAlignment="1" applyProtection="1">
      <alignment horizontal="left" vertical="center"/>
      <protection locked="0"/>
    </xf>
    <xf numFmtId="0" fontId="1" fillId="3" borderId="39" xfId="0" applyFont="1" applyFill="1" applyBorder="1" applyAlignment="1" applyProtection="1">
      <alignment horizontal="center" vertical="center"/>
      <protection locked="0"/>
    </xf>
    <xf numFmtId="0" fontId="40" fillId="3" borderId="123" xfId="0" applyFont="1" applyFill="1" applyBorder="1" applyAlignment="1" applyProtection="1">
      <alignment horizontal="left" vertical="center"/>
      <protection locked="0"/>
    </xf>
    <xf numFmtId="0" fontId="40" fillId="3" borderId="124" xfId="0" applyFont="1" applyFill="1" applyBorder="1" applyAlignment="1" applyProtection="1">
      <alignment horizontal="left" vertical="center"/>
      <protection locked="0"/>
    </xf>
    <xf numFmtId="0" fontId="5" fillId="3" borderId="93" xfId="0" applyFont="1" applyFill="1" applyBorder="1" applyAlignment="1" applyProtection="1">
      <alignment horizontal="left" vertical="center"/>
      <protection locked="0"/>
    </xf>
    <xf numFmtId="0" fontId="41" fillId="3" borderId="93" xfId="0" applyFont="1" applyFill="1" applyBorder="1" applyAlignment="1" applyProtection="1">
      <alignment horizontal="center" vertical="center"/>
      <protection locked="0"/>
    </xf>
    <xf numFmtId="0" fontId="40" fillId="3" borderId="94" xfId="0" applyFont="1" applyFill="1" applyBorder="1" applyAlignment="1" applyProtection="1">
      <alignment horizontal="center" vertical="center"/>
      <protection locked="0"/>
    </xf>
    <xf numFmtId="0" fontId="41" fillId="3" borderId="75" xfId="0" applyFont="1" applyFill="1" applyBorder="1" applyAlignment="1" applyProtection="1">
      <alignment horizontal="center" vertical="center"/>
      <protection locked="0"/>
    </xf>
    <xf numFmtId="0" fontId="41" fillId="3" borderId="75" xfId="0" applyFont="1" applyFill="1" applyBorder="1" applyAlignment="1" applyProtection="1">
      <alignment horizontal="left" vertical="center"/>
      <protection locked="0"/>
    </xf>
    <xf numFmtId="0" fontId="41" fillId="14" borderId="93" xfId="0" applyFont="1" applyFill="1" applyBorder="1" applyAlignment="1" applyProtection="1">
      <alignment horizontal="center" vertical="center"/>
      <protection hidden="1"/>
    </xf>
    <xf numFmtId="0" fontId="82" fillId="0" borderId="0" xfId="0" applyFont="1" applyAlignment="1" applyProtection="1">
      <alignment horizontal="center"/>
      <protection hidden="1"/>
    </xf>
    <xf numFmtId="0" fontId="82" fillId="0" borderId="58" xfId="0" applyFont="1" applyBorder="1" applyAlignment="1" applyProtection="1">
      <alignment horizontal="center" vertical="top"/>
      <protection hidden="1"/>
    </xf>
    <xf numFmtId="0" fontId="82" fillId="0" borderId="58" xfId="0" applyFont="1" applyBorder="1" applyAlignment="1" applyProtection="1">
      <alignment horizontal="center"/>
      <protection hidden="1"/>
    </xf>
    <xf numFmtId="0" fontId="35" fillId="3" borderId="2" xfId="0" applyFont="1" applyFill="1" applyBorder="1" applyAlignment="1" applyProtection="1">
      <alignment horizontal="center" vertical="center"/>
      <protection locked="0"/>
    </xf>
    <xf numFmtId="0" fontId="66" fillId="0" borderId="0" xfId="0" applyFont="1" applyAlignment="1" applyProtection="1">
      <alignment horizontal="left"/>
      <protection hidden="1"/>
    </xf>
    <xf numFmtId="0" fontId="66" fillId="0" borderId="60" xfId="0" applyFont="1" applyBorder="1" applyProtection="1">
      <protection hidden="1"/>
    </xf>
    <xf numFmtId="0" fontId="65" fillId="0" borderId="60" xfId="0" applyFont="1" applyBorder="1" applyProtection="1">
      <protection hidden="1"/>
    </xf>
    <xf numFmtId="14" fontId="83" fillId="0" borderId="0" xfId="0" applyNumberFormat="1" applyFont="1" applyAlignment="1" applyProtection="1">
      <alignment horizontal="right" vertical="center"/>
      <protection hidden="1"/>
    </xf>
    <xf numFmtId="0" fontId="83" fillId="0" borderId="0" xfId="0" applyFont="1" applyAlignment="1" applyProtection="1">
      <alignment vertical="center"/>
      <protection hidden="1"/>
    </xf>
    <xf numFmtId="0" fontId="83" fillId="0" borderId="0" xfId="0" applyFont="1" applyAlignment="1" applyProtection="1">
      <alignment horizontal="center" vertical="center"/>
      <protection hidden="1"/>
    </xf>
    <xf numFmtId="0" fontId="83" fillId="0" borderId="44" xfId="0" applyFont="1" applyBorder="1" applyAlignment="1" applyProtection="1">
      <alignment horizontal="center" vertical="center"/>
      <protection hidden="1"/>
    </xf>
    <xf numFmtId="0" fontId="82" fillId="0" borderId="58" xfId="0" applyFont="1" applyBorder="1" applyAlignment="1" applyProtection="1">
      <alignment horizontal="right" vertical="top"/>
      <protection hidden="1"/>
    </xf>
    <xf numFmtId="0" fontId="82" fillId="0" borderId="58" xfId="0" applyFont="1" applyBorder="1" applyAlignment="1" applyProtection="1">
      <alignment vertical="top"/>
      <protection hidden="1"/>
    </xf>
    <xf numFmtId="0" fontId="82" fillId="0" borderId="59" xfId="0" applyFont="1" applyBorder="1" applyAlignment="1" applyProtection="1">
      <alignment horizontal="center" vertical="top"/>
      <protection hidden="1"/>
    </xf>
    <xf numFmtId="0" fontId="84" fillId="0" borderId="0" xfId="0" applyFont="1" applyAlignment="1" applyProtection="1">
      <alignment horizontal="left"/>
      <protection hidden="1"/>
    </xf>
    <xf numFmtId="0" fontId="82" fillId="0" borderId="0" xfId="0" applyFont="1" applyAlignment="1" applyProtection="1">
      <alignment horizontal="right" vertical="top"/>
      <protection hidden="1"/>
    </xf>
    <xf numFmtId="0" fontId="82" fillId="0" borderId="0" xfId="0" applyFont="1" applyAlignment="1" applyProtection="1">
      <alignment vertical="top"/>
      <protection hidden="1"/>
    </xf>
    <xf numFmtId="0" fontId="82" fillId="0" borderId="0" xfId="0" applyFont="1" applyAlignment="1" applyProtection="1">
      <alignment horizontal="center" vertical="top"/>
      <protection hidden="1"/>
    </xf>
    <xf numFmtId="0" fontId="82" fillId="0" borderId="44" xfId="0" applyFont="1" applyBorder="1" applyAlignment="1" applyProtection="1">
      <alignment horizontal="center" vertical="top"/>
      <protection hidden="1"/>
    </xf>
    <xf numFmtId="14" fontId="66" fillId="0" borderId="0" xfId="0" applyNumberFormat="1" applyFont="1" applyAlignment="1" applyProtection="1">
      <alignment horizontal="left"/>
      <protection hidden="1"/>
    </xf>
    <xf numFmtId="0" fontId="66" fillId="0" borderId="0" xfId="0" applyFont="1" applyProtection="1">
      <protection hidden="1"/>
    </xf>
    <xf numFmtId="0" fontId="66" fillId="0" borderId="0" xfId="0" applyFont="1" applyAlignment="1" applyProtection="1">
      <alignment horizontal="center"/>
      <protection hidden="1"/>
    </xf>
    <xf numFmtId="0" fontId="66" fillId="0" borderId="0" xfId="0" applyFont="1" applyAlignment="1" applyProtection="1">
      <alignment horizontal="right"/>
      <protection hidden="1"/>
    </xf>
    <xf numFmtId="0" fontId="65" fillId="0" borderId="0" xfId="0" applyFont="1" applyProtection="1">
      <protection hidden="1"/>
    </xf>
    <xf numFmtId="0" fontId="35" fillId="18" borderId="0" xfId="0" applyFont="1" applyFill="1" applyProtection="1">
      <protection hidden="1"/>
    </xf>
    <xf numFmtId="0" fontId="35" fillId="18" borderId="0" xfId="0" applyFont="1" applyFill="1" applyAlignment="1" applyProtection="1">
      <alignment horizontal="center"/>
      <protection hidden="1"/>
    </xf>
    <xf numFmtId="0" fontId="67" fillId="18" borderId="0" xfId="0" applyFont="1" applyFill="1" applyAlignment="1" applyProtection="1">
      <alignment horizontal="left"/>
      <protection hidden="1"/>
    </xf>
    <xf numFmtId="0" fontId="85" fillId="18" borderId="0" xfId="0" applyFont="1" applyFill="1" applyProtection="1">
      <protection hidden="1"/>
    </xf>
    <xf numFmtId="0" fontId="78" fillId="18" borderId="0" xfId="0" applyFont="1" applyFill="1" applyAlignment="1" applyProtection="1">
      <alignment horizontal="left"/>
      <protection hidden="1"/>
    </xf>
    <xf numFmtId="0" fontId="67" fillId="18" borderId="0" xfId="0" applyFont="1" applyFill="1" applyAlignment="1" applyProtection="1">
      <alignment horizontal="center"/>
      <protection hidden="1"/>
    </xf>
    <xf numFmtId="0" fontId="0" fillId="18" borderId="0" xfId="0" applyFill="1" applyProtection="1">
      <protection hidden="1"/>
    </xf>
    <xf numFmtId="0" fontId="0" fillId="18" borderId="0" xfId="0" applyFill="1" applyAlignment="1" applyProtection="1">
      <alignment horizontal="center"/>
      <protection hidden="1"/>
    </xf>
    <xf numFmtId="0" fontId="15" fillId="18" borderId="0" xfId="0" applyFont="1" applyFill="1" applyAlignment="1" applyProtection="1">
      <alignment horizontal="center"/>
      <protection hidden="1"/>
    </xf>
    <xf numFmtId="0" fontId="0" fillId="0" borderId="58" xfId="0" applyBorder="1" applyProtection="1">
      <protection hidden="1"/>
    </xf>
    <xf numFmtId="0" fontId="86" fillId="18" borderId="64" xfId="0" applyFont="1" applyFill="1" applyBorder="1" applyAlignment="1" applyProtection="1">
      <alignment vertical="center"/>
      <protection hidden="1"/>
    </xf>
    <xf numFmtId="0" fontId="35" fillId="18" borderId="65" xfId="0" applyFont="1" applyFill="1" applyBorder="1" applyAlignment="1" applyProtection="1">
      <alignment vertical="center"/>
      <protection hidden="1"/>
    </xf>
    <xf numFmtId="0" fontId="35" fillId="18" borderId="66" xfId="0" applyFont="1" applyFill="1" applyBorder="1" applyAlignment="1" applyProtection="1">
      <alignment vertical="center"/>
      <protection hidden="1"/>
    </xf>
    <xf numFmtId="0" fontId="86" fillId="18" borderId="67" xfId="0" applyFont="1" applyFill="1" applyBorder="1" applyAlignment="1" applyProtection="1">
      <alignment vertical="center"/>
      <protection hidden="1"/>
    </xf>
    <xf numFmtId="0" fontId="35" fillId="18" borderId="68" xfId="0" applyFont="1" applyFill="1" applyBorder="1" applyAlignment="1" applyProtection="1">
      <alignment vertical="center"/>
      <protection hidden="1"/>
    </xf>
    <xf numFmtId="0" fontId="35" fillId="15" borderId="0" xfId="0" applyFont="1" applyFill="1" applyAlignment="1" applyProtection="1">
      <alignment horizontal="left" vertical="center"/>
      <protection hidden="1"/>
    </xf>
    <xf numFmtId="0" fontId="35" fillId="6" borderId="0" xfId="0" applyFont="1" applyFill="1" applyAlignment="1" applyProtection="1">
      <alignment horizontal="left" vertical="center"/>
      <protection hidden="1"/>
    </xf>
    <xf numFmtId="0" fontId="35" fillId="8" borderId="0" xfId="0" applyFont="1" applyFill="1" applyAlignment="1" applyProtection="1">
      <alignment horizontal="left" vertical="center"/>
      <protection hidden="1"/>
    </xf>
    <xf numFmtId="0" fontId="62" fillId="0" borderId="0" xfId="0" applyFont="1" applyAlignment="1" applyProtection="1">
      <alignment vertical="center"/>
      <protection hidden="1"/>
    </xf>
    <xf numFmtId="0" fontId="56" fillId="0" borderId="0" xfId="0" applyFont="1" applyAlignment="1" applyProtection="1">
      <alignment vertical="center"/>
      <protection hidden="1"/>
    </xf>
    <xf numFmtId="0" fontId="57" fillId="0" borderId="0" xfId="0" applyFont="1" applyAlignment="1" applyProtection="1">
      <alignment vertical="center"/>
      <protection hidden="1"/>
    </xf>
    <xf numFmtId="0" fontId="35" fillId="0" borderId="0" xfId="0" applyFont="1" applyAlignment="1" applyProtection="1">
      <alignment vertical="center" wrapText="1"/>
      <protection hidden="1"/>
    </xf>
    <xf numFmtId="0" fontId="35" fillId="13" borderId="0" xfId="0" applyFont="1" applyFill="1" applyAlignment="1" applyProtection="1">
      <alignment vertical="center"/>
      <protection hidden="1"/>
    </xf>
    <xf numFmtId="0" fontId="35" fillId="10" borderId="0" xfId="0" applyFont="1" applyFill="1" applyAlignment="1" applyProtection="1">
      <alignment vertical="center"/>
      <protection hidden="1"/>
    </xf>
    <xf numFmtId="0" fontId="35" fillId="9" borderId="0" xfId="0" applyFont="1" applyFill="1" applyAlignment="1" applyProtection="1">
      <alignment vertical="center"/>
      <protection hidden="1"/>
    </xf>
    <xf numFmtId="0" fontId="35" fillId="11" borderId="0" xfId="0" applyFont="1" applyFill="1" applyAlignment="1" applyProtection="1">
      <alignment vertical="center"/>
      <protection hidden="1"/>
    </xf>
    <xf numFmtId="0" fontId="35" fillId="16" borderId="0" xfId="0" applyFont="1" applyFill="1" applyAlignment="1" applyProtection="1">
      <alignment vertical="center" wrapText="1"/>
      <protection hidden="1"/>
    </xf>
    <xf numFmtId="0" fontId="35" fillId="19" borderId="0" xfId="0" applyFont="1" applyFill="1" applyAlignment="1" applyProtection="1">
      <alignment vertical="center" wrapText="1"/>
      <protection hidden="1"/>
    </xf>
    <xf numFmtId="14" fontId="35" fillId="3" borderId="2" xfId="0" applyNumberFormat="1" applyFont="1" applyFill="1" applyBorder="1" applyAlignment="1" applyProtection="1">
      <alignment horizontal="left" vertical="center"/>
      <protection locked="0"/>
    </xf>
    <xf numFmtId="0" fontId="35" fillId="3" borderId="2" xfId="0" applyFont="1" applyFill="1" applyBorder="1" applyAlignment="1" applyProtection="1">
      <alignment horizontal="left" vertical="center"/>
      <protection locked="0"/>
    </xf>
    <xf numFmtId="0" fontId="35" fillId="3" borderId="2" xfId="21" applyNumberFormat="1" applyFont="1" applyFill="1" applyBorder="1" applyAlignment="1" applyProtection="1">
      <alignment horizontal="left" vertical="center"/>
      <protection locked="0"/>
    </xf>
    <xf numFmtId="0" fontId="35" fillId="3" borderId="2" xfId="0" applyFont="1" applyFill="1" applyBorder="1" applyAlignment="1" applyProtection="1">
      <alignment vertical="center"/>
      <protection locked="0"/>
    </xf>
    <xf numFmtId="0" fontId="40" fillId="2" borderId="125" xfId="0" applyFont="1" applyFill="1" applyBorder="1" applyAlignment="1" applyProtection="1">
      <alignment horizontal="center" vertical="center" wrapText="1"/>
      <protection hidden="1"/>
    </xf>
    <xf numFmtId="0" fontId="40" fillId="3" borderId="126" xfId="0" applyFont="1" applyFill="1" applyBorder="1" applyAlignment="1" applyProtection="1">
      <alignment horizontal="left" vertical="center"/>
      <protection locked="0"/>
    </xf>
    <xf numFmtId="0" fontId="1" fillId="3" borderId="91" xfId="0" applyFont="1" applyFill="1" applyBorder="1" applyAlignment="1" applyProtection="1">
      <alignment horizontal="left" vertical="center"/>
      <protection locked="0"/>
    </xf>
    <xf numFmtId="0" fontId="57" fillId="18" borderId="0" xfId="0" applyFont="1" applyFill="1" applyProtection="1">
      <protection hidden="1"/>
    </xf>
    <xf numFmtId="0" fontId="22" fillId="18" borderId="0" xfId="2" applyFill="1" applyBorder="1" applyAlignment="1" applyProtection="1">
      <alignment vertical="center"/>
      <protection hidden="1"/>
    </xf>
    <xf numFmtId="0" fontId="1" fillId="3" borderId="119" xfId="0" applyFont="1" applyFill="1" applyBorder="1" applyAlignment="1" applyProtection="1">
      <alignment horizontal="center" vertical="center"/>
      <protection locked="0"/>
    </xf>
    <xf numFmtId="0" fontId="1" fillId="3" borderId="120" xfId="0" applyFont="1" applyFill="1" applyBorder="1" applyAlignment="1" applyProtection="1">
      <alignment horizontal="center" vertical="center"/>
      <protection locked="0"/>
    </xf>
    <xf numFmtId="0" fontId="40" fillId="2" borderId="127" xfId="0" applyFont="1" applyFill="1" applyBorder="1" applyAlignment="1" applyProtection="1">
      <alignment horizontal="center" vertical="center" wrapText="1"/>
      <protection hidden="1"/>
    </xf>
    <xf numFmtId="0" fontId="41" fillId="21" borderId="0" xfId="0" applyFont="1" applyFill="1"/>
    <xf numFmtId="0" fontId="0" fillId="21" borderId="0" xfId="0" applyFill="1"/>
    <xf numFmtId="0" fontId="6" fillId="18" borderId="0" xfId="0" applyFont="1" applyFill="1" applyProtection="1">
      <protection hidden="1"/>
    </xf>
    <xf numFmtId="0" fontId="67" fillId="18" borderId="0" xfId="0" applyFont="1" applyFill="1" applyProtection="1">
      <protection hidden="1"/>
    </xf>
    <xf numFmtId="0" fontId="38" fillId="18" borderId="11" xfId="0" applyFont="1" applyFill="1" applyBorder="1" applyAlignment="1" applyProtection="1">
      <alignment horizontal="left" vertical="center"/>
      <protection hidden="1"/>
    </xf>
    <xf numFmtId="0" fontId="38" fillId="18" borderId="28" xfId="0" applyFont="1" applyFill="1" applyBorder="1" applyAlignment="1" applyProtection="1">
      <alignment horizontal="left" vertical="center"/>
      <protection hidden="1"/>
    </xf>
    <xf numFmtId="0" fontId="86" fillId="18" borderId="67" xfId="0" applyFont="1" applyFill="1" applyBorder="1" applyAlignment="1" applyProtection="1">
      <alignment horizontal="left" vertical="center"/>
      <protection hidden="1"/>
    </xf>
    <xf numFmtId="14" fontId="37" fillId="0" borderId="1" xfId="0" applyNumberFormat="1" applyFont="1" applyBorder="1" applyAlignment="1">
      <alignment vertical="center"/>
    </xf>
    <xf numFmtId="0" fontId="37" fillId="0" borderId="1" xfId="0" applyFont="1" applyBorder="1"/>
    <xf numFmtId="1" fontId="41" fillId="3" borderId="126" xfId="0" applyNumberFormat="1" applyFont="1" applyFill="1" applyBorder="1" applyAlignment="1" applyProtection="1">
      <alignment horizontal="center" vertical="center"/>
      <protection locked="0"/>
    </xf>
    <xf numFmtId="1" fontId="1" fillId="3" borderId="123" xfId="0" applyNumberFormat="1" applyFont="1" applyFill="1" applyBorder="1" applyAlignment="1" applyProtection="1">
      <alignment horizontal="center" vertical="center"/>
      <protection locked="0"/>
    </xf>
    <xf numFmtId="1" fontId="41" fillId="3" borderId="123" xfId="0" applyNumberFormat="1" applyFont="1" applyFill="1" applyBorder="1" applyAlignment="1" applyProtection="1">
      <alignment horizontal="center" vertical="center"/>
      <protection locked="0"/>
    </xf>
    <xf numFmtId="0" fontId="41" fillId="3" borderId="123" xfId="0" applyFont="1" applyFill="1" applyBorder="1" applyAlignment="1" applyProtection="1">
      <alignment horizontal="center" vertical="center"/>
      <protection locked="0"/>
    </xf>
    <xf numFmtId="1" fontId="41" fillId="3" borderId="122" xfId="0" applyNumberFormat="1" applyFont="1" applyFill="1" applyBorder="1" applyAlignment="1" applyProtection="1">
      <alignment horizontal="left" vertical="center"/>
      <protection locked="0"/>
    </xf>
    <xf numFmtId="1" fontId="41" fillId="3" borderId="39" xfId="0" applyNumberFormat="1" applyFont="1" applyFill="1" applyBorder="1" applyAlignment="1" applyProtection="1">
      <alignment horizontal="left" vertical="center"/>
      <protection locked="0"/>
    </xf>
    <xf numFmtId="0" fontId="59" fillId="2" borderId="128" xfId="0" applyFont="1" applyFill="1" applyBorder="1" applyAlignment="1" applyProtection="1">
      <alignment horizontal="center" vertical="center" wrapText="1"/>
      <protection hidden="1"/>
    </xf>
    <xf numFmtId="0" fontId="40" fillId="2" borderId="1" xfId="0" applyFont="1" applyFill="1" applyBorder="1" applyAlignment="1" applyProtection="1">
      <alignment horizontal="center" vertical="center"/>
      <protection hidden="1"/>
    </xf>
    <xf numFmtId="0" fontId="59" fillId="2" borderId="73" xfId="0" applyFont="1" applyFill="1" applyBorder="1" applyAlignment="1" applyProtection="1">
      <alignment horizontal="center" vertical="center" wrapText="1"/>
      <protection hidden="1"/>
    </xf>
    <xf numFmtId="0" fontId="57" fillId="3" borderId="2" xfId="0" applyFont="1" applyFill="1" applyBorder="1" applyAlignment="1" applyProtection="1">
      <alignment vertical="center"/>
      <protection locked="0"/>
    </xf>
    <xf numFmtId="0" fontId="40" fillId="17" borderId="0" xfId="0" applyFont="1" applyFill="1" applyAlignment="1" applyProtection="1">
      <alignment horizontal="right" vertical="center"/>
      <protection hidden="1"/>
    </xf>
    <xf numFmtId="0" fontId="35" fillId="0" borderId="0" xfId="0" applyFont="1" applyAlignment="1" applyProtection="1">
      <alignment vertical="top"/>
      <protection hidden="1"/>
    </xf>
    <xf numFmtId="0" fontId="38" fillId="0" borderId="0" xfId="0" applyFont="1" applyAlignment="1" applyProtection="1">
      <alignment vertical="top"/>
      <protection hidden="1"/>
    </xf>
    <xf numFmtId="0" fontId="40" fillId="0" borderId="31" xfId="0" applyFont="1" applyBorder="1" applyAlignment="1" applyProtection="1">
      <alignment horizontal="center"/>
      <protection hidden="1"/>
    </xf>
    <xf numFmtId="173" fontId="40" fillId="0" borderId="38" xfId="0" applyNumberFormat="1" applyFont="1" applyBorder="1" applyAlignment="1" applyProtection="1">
      <alignment horizontal="center"/>
      <protection hidden="1"/>
    </xf>
    <xf numFmtId="173" fontId="40" fillId="0" borderId="39" xfId="0" applyNumberFormat="1" applyFont="1" applyBorder="1" applyAlignment="1" applyProtection="1">
      <alignment horizontal="center"/>
      <protection hidden="1"/>
    </xf>
    <xf numFmtId="173" fontId="40" fillId="0" borderId="75" xfId="0" applyNumberFormat="1" applyFont="1" applyBorder="1" applyAlignment="1" applyProtection="1">
      <alignment horizontal="center"/>
      <protection hidden="1"/>
    </xf>
    <xf numFmtId="0" fontId="1" fillId="0" borderId="0" xfId="0" applyFont="1" applyAlignment="1" applyProtection="1">
      <alignment horizontal="left" vertical="center"/>
      <protection hidden="1"/>
    </xf>
    <xf numFmtId="0" fontId="45" fillId="0" borderId="35" xfId="0" applyFont="1" applyBorder="1" applyAlignment="1" applyProtection="1">
      <alignment horizontal="center"/>
      <protection hidden="1"/>
    </xf>
    <xf numFmtId="0" fontId="35" fillId="0" borderId="92" xfId="0" applyFont="1" applyBorder="1" applyAlignment="1" applyProtection="1">
      <alignment horizontal="center"/>
      <protection hidden="1"/>
    </xf>
    <xf numFmtId="0" fontId="92" fillId="20" borderId="11" xfId="1" applyFont="1" applyFill="1" applyBorder="1" applyAlignment="1" applyProtection="1">
      <alignment horizontal="center" vertical="center"/>
      <protection locked="0"/>
    </xf>
    <xf numFmtId="0" fontId="76" fillId="0" borderId="0" xfId="1" applyFont="1" applyAlignment="1" applyProtection="1">
      <alignment vertical="center"/>
      <protection hidden="1"/>
    </xf>
    <xf numFmtId="0" fontId="17" fillId="0" borderId="0" xfId="1" applyFont="1" applyAlignment="1" applyProtection="1">
      <alignment vertical="center"/>
      <protection hidden="1"/>
    </xf>
    <xf numFmtId="0" fontId="17" fillId="4" borderId="0" xfId="1" applyFont="1" applyFill="1" applyAlignment="1" applyProtection="1">
      <alignment vertical="center"/>
      <protection hidden="1"/>
    </xf>
    <xf numFmtId="0" fontId="17" fillId="4" borderId="0" xfId="1" applyFont="1" applyFill="1" applyAlignment="1" applyProtection="1">
      <alignment horizontal="right" vertical="center"/>
      <protection hidden="1"/>
    </xf>
    <xf numFmtId="0" fontId="17" fillId="4" borderId="0" xfId="1" applyFont="1" applyFill="1" applyAlignment="1" applyProtection="1">
      <alignment horizontal="center" vertical="center"/>
      <protection hidden="1"/>
    </xf>
    <xf numFmtId="0" fontId="17" fillId="0" borderId="0" xfId="1" applyFont="1" applyAlignment="1" applyProtection="1">
      <alignment horizontal="right" vertical="center"/>
      <protection hidden="1"/>
    </xf>
    <xf numFmtId="0" fontId="17" fillId="0" borderId="0" xfId="1" applyFont="1" applyAlignment="1" applyProtection="1">
      <alignment horizontal="center" vertical="center"/>
      <protection hidden="1"/>
    </xf>
    <xf numFmtId="0" fontId="17" fillId="5" borderId="0" xfId="1" applyFont="1" applyFill="1" applyAlignment="1" applyProtection="1">
      <alignment vertical="center"/>
      <protection hidden="1"/>
    </xf>
    <xf numFmtId="0" fontId="17" fillId="5" borderId="0" xfId="1" applyFont="1" applyFill="1" applyAlignment="1" applyProtection="1">
      <alignment horizontal="right" vertical="center"/>
      <protection hidden="1"/>
    </xf>
    <xf numFmtId="0" fontId="17" fillId="5" borderId="0" xfId="1" applyFont="1" applyFill="1" applyAlignment="1" applyProtection="1">
      <alignment horizontal="center" vertical="center"/>
      <protection hidden="1"/>
    </xf>
    <xf numFmtId="0" fontId="19" fillId="0" borderId="0" xfId="1" applyFont="1" applyAlignment="1" applyProtection="1">
      <alignment horizontal="center" vertical="center"/>
      <protection hidden="1"/>
    </xf>
    <xf numFmtId="0" fontId="19" fillId="4" borderId="0" xfId="1" applyFont="1" applyFill="1" applyAlignment="1" applyProtection="1">
      <alignment horizontal="center" vertical="center"/>
      <protection hidden="1"/>
    </xf>
    <xf numFmtId="0" fontId="18" fillId="0" borderId="0" xfId="1" applyFont="1" applyAlignment="1" applyProtection="1">
      <alignment vertical="center"/>
      <protection hidden="1"/>
    </xf>
    <xf numFmtId="0" fontId="20" fillId="0" borderId="0" xfId="1" applyFont="1" applyAlignment="1" applyProtection="1">
      <alignment vertical="center"/>
      <protection hidden="1"/>
    </xf>
    <xf numFmtId="0" fontId="20" fillId="4" borderId="0" xfId="1" applyFont="1" applyFill="1" applyAlignment="1" applyProtection="1">
      <alignment horizontal="center" vertical="center"/>
      <protection hidden="1"/>
    </xf>
    <xf numFmtId="0" fontId="20" fillId="0" borderId="0" xfId="1" applyFont="1" applyAlignment="1" applyProtection="1">
      <alignment horizontal="center" vertical="center"/>
      <protection hidden="1"/>
    </xf>
    <xf numFmtId="0" fontId="20" fillId="0" borderId="0" xfId="1" applyFont="1" applyAlignment="1" applyProtection="1">
      <alignment horizontal="right" vertical="center"/>
      <protection hidden="1"/>
    </xf>
    <xf numFmtId="0" fontId="73" fillId="0" borderId="0" xfId="1" applyFont="1" applyAlignment="1" applyProtection="1">
      <alignment vertical="center"/>
      <protection hidden="1"/>
    </xf>
    <xf numFmtId="0" fontId="21" fillId="0" borderId="0" xfId="1" applyFont="1" applyAlignment="1" applyProtection="1">
      <alignment horizontal="center" vertical="center"/>
      <protection hidden="1"/>
    </xf>
    <xf numFmtId="0" fontId="22" fillId="0" borderId="0" xfId="2" applyNumberFormat="1" applyFill="1" applyBorder="1" applyAlignment="1" applyProtection="1">
      <alignment horizontal="right" vertical="top"/>
      <protection hidden="1"/>
    </xf>
    <xf numFmtId="0" fontId="18" fillId="0" borderId="0" xfId="1" applyFont="1" applyAlignment="1" applyProtection="1">
      <alignment horizontal="center" vertical="center"/>
      <protection hidden="1"/>
    </xf>
    <xf numFmtId="0" fontId="64" fillId="0" borderId="0" xfId="1" applyFont="1" applyAlignment="1" applyProtection="1">
      <alignment vertical="center"/>
      <protection hidden="1"/>
    </xf>
    <xf numFmtId="0" fontId="29" fillId="0" borderId="0" xfId="1" applyFont="1" applyAlignment="1" applyProtection="1">
      <alignment horizontal="left" vertical="center"/>
      <protection hidden="1"/>
    </xf>
    <xf numFmtId="0" fontId="55" fillId="0" borderId="0" xfId="1" applyFont="1" applyAlignment="1" applyProtection="1">
      <alignment vertical="center"/>
      <protection hidden="1"/>
    </xf>
    <xf numFmtId="0" fontId="47" fillId="0" borderId="0" xfId="1" applyFont="1" applyAlignment="1" applyProtection="1">
      <alignment vertical="center"/>
      <protection hidden="1"/>
    </xf>
    <xf numFmtId="0" fontId="47" fillId="4" borderId="0" xfId="1" applyFont="1" applyFill="1" applyAlignment="1" applyProtection="1">
      <alignment vertical="center"/>
      <protection hidden="1"/>
    </xf>
    <xf numFmtId="3" fontId="20" fillId="4" borderId="0" xfId="1" applyNumberFormat="1" applyFont="1" applyFill="1" applyAlignment="1" applyProtection="1">
      <alignment vertical="center"/>
      <protection hidden="1"/>
    </xf>
    <xf numFmtId="3" fontId="20" fillId="0" borderId="0" xfId="1" applyNumberFormat="1" applyFont="1" applyAlignment="1" applyProtection="1">
      <alignment vertical="center"/>
      <protection hidden="1"/>
    </xf>
    <xf numFmtId="167" fontId="49" fillId="0" borderId="0" xfId="1" applyNumberFormat="1" applyFont="1" applyAlignment="1" applyProtection="1">
      <alignment horizontal="left" vertical="center"/>
      <protection hidden="1"/>
    </xf>
    <xf numFmtId="0" fontId="24" fillId="0" borderId="0" xfId="1" applyFont="1" applyAlignment="1" applyProtection="1">
      <alignment vertical="center"/>
      <protection hidden="1"/>
    </xf>
    <xf numFmtId="0" fontId="29" fillId="0" borderId="0" xfId="1" applyFont="1" applyAlignment="1" applyProtection="1">
      <alignment horizontal="right" vertical="center"/>
      <protection hidden="1"/>
    </xf>
    <xf numFmtId="0" fontId="29" fillId="0" borderId="0" xfId="1" applyFont="1" applyAlignment="1" applyProtection="1">
      <alignment horizontal="left"/>
      <protection hidden="1"/>
    </xf>
    <xf numFmtId="0" fontId="29" fillId="0" borderId="0" xfId="1" applyFont="1" applyProtection="1">
      <protection hidden="1"/>
    </xf>
    <xf numFmtId="0" fontId="17" fillId="0" borderId="0" xfId="1" applyFont="1" applyProtection="1">
      <protection hidden="1"/>
    </xf>
    <xf numFmtId="0" fontId="21" fillId="4" borderId="0" xfId="1" applyFont="1" applyFill="1" applyAlignment="1" applyProtection="1">
      <alignment horizontal="left" vertical="center"/>
      <protection hidden="1"/>
    </xf>
    <xf numFmtId="0" fontId="21" fillId="0" borderId="0" xfId="1" applyFont="1" applyAlignment="1" applyProtection="1">
      <alignment horizontal="left" vertical="center"/>
      <protection hidden="1"/>
    </xf>
    <xf numFmtId="14" fontId="51" fillId="0" borderId="0" xfId="1" applyNumberFormat="1" applyFont="1" applyAlignment="1" applyProtection="1">
      <alignment horizontal="center" vertical="center"/>
      <protection hidden="1"/>
    </xf>
    <xf numFmtId="0" fontId="24" fillId="0" borderId="0" xfId="1" applyFont="1" applyAlignment="1" applyProtection="1">
      <alignment horizontal="center"/>
      <protection hidden="1"/>
    </xf>
    <xf numFmtId="0" fontId="23" fillId="0" borderId="0" xfId="1" applyFont="1" applyAlignment="1" applyProtection="1">
      <alignment horizontal="center"/>
      <protection hidden="1"/>
    </xf>
    <xf numFmtId="0" fontId="52" fillId="0" borderId="0" xfId="1" applyFont="1" applyAlignment="1" applyProtection="1">
      <alignment horizontal="left"/>
      <protection hidden="1"/>
    </xf>
    <xf numFmtId="0" fontId="18" fillId="0" borderId="0" xfId="1" applyFont="1" applyAlignment="1" applyProtection="1">
      <alignment horizontal="left" vertical="center"/>
      <protection hidden="1"/>
    </xf>
    <xf numFmtId="0" fontId="40" fillId="3" borderId="91" xfId="0" applyFont="1" applyFill="1" applyBorder="1" applyAlignment="1" applyProtection="1">
      <alignment horizontal="center" vertical="center"/>
      <protection locked="0"/>
    </xf>
    <xf numFmtId="0" fontId="40" fillId="3" borderId="93" xfId="0" applyFont="1" applyFill="1" applyBorder="1" applyAlignment="1" applyProtection="1">
      <alignment horizontal="center" vertical="center"/>
      <protection locked="0"/>
    </xf>
    <xf numFmtId="0" fontId="45" fillId="0" borderId="0" xfId="0" applyFont="1" applyAlignment="1" applyProtection="1">
      <alignment horizontal="left" vertical="center"/>
      <protection hidden="1"/>
    </xf>
    <xf numFmtId="0" fontId="8" fillId="0" borderId="0" xfId="0" applyFont="1" applyAlignment="1" applyProtection="1">
      <alignment horizontal="left"/>
      <protection hidden="1"/>
    </xf>
    <xf numFmtId="0" fontId="8" fillId="0" borderId="0" xfId="0" applyFont="1" applyAlignment="1" applyProtection="1">
      <alignment horizontal="right"/>
      <protection hidden="1"/>
    </xf>
    <xf numFmtId="176" fontId="1" fillId="0" borderId="0" xfId="0" applyNumberFormat="1" applyFont="1" applyAlignment="1" applyProtection="1">
      <alignment vertical="center"/>
      <protection hidden="1"/>
    </xf>
    <xf numFmtId="0" fontId="40" fillId="0" borderId="0" xfId="0" applyFont="1" applyAlignment="1" applyProtection="1">
      <alignment horizontal="right" vertical="center"/>
      <protection hidden="1"/>
    </xf>
    <xf numFmtId="0" fontId="81" fillId="0" borderId="0" xfId="0" applyFont="1" applyAlignment="1" applyProtection="1">
      <alignment horizontal="center" vertical="center"/>
      <protection hidden="1"/>
    </xf>
    <xf numFmtId="45" fontId="40" fillId="0" borderId="0" xfId="0" applyNumberFormat="1" applyFont="1" applyAlignment="1" applyProtection="1">
      <alignment horizontal="center" vertical="center"/>
      <protection hidden="1"/>
    </xf>
    <xf numFmtId="0" fontId="85" fillId="8" borderId="0" xfId="0" applyFont="1" applyFill="1" applyAlignment="1" applyProtection="1">
      <alignment horizontal="center"/>
      <protection hidden="1"/>
    </xf>
    <xf numFmtId="0" fontId="0" fillId="0" borderId="1" xfId="0" applyBorder="1" applyAlignment="1" applyProtection="1">
      <alignment horizontal="center"/>
      <protection hidden="1"/>
    </xf>
    <xf numFmtId="0" fontId="38" fillId="13" borderId="103" xfId="0" applyFont="1" applyFill="1" applyBorder="1" applyAlignment="1">
      <alignment horizontal="center" vertical="center"/>
    </xf>
    <xf numFmtId="0" fontId="45" fillId="13" borderId="114" xfId="0" applyFont="1" applyFill="1" applyBorder="1" applyAlignment="1">
      <alignment horizontal="center" vertical="center"/>
    </xf>
    <xf numFmtId="0" fontId="40" fillId="3" borderId="115" xfId="0" applyFont="1" applyFill="1" applyBorder="1" applyAlignment="1" applyProtection="1">
      <alignment horizontal="center"/>
      <protection locked="0" hidden="1"/>
    </xf>
    <xf numFmtId="0" fontId="40" fillId="3" borderId="117" xfId="0" applyFont="1" applyFill="1" applyBorder="1" applyAlignment="1" applyProtection="1">
      <alignment horizontal="center"/>
      <protection locked="0" hidden="1"/>
    </xf>
    <xf numFmtId="14" fontId="45" fillId="0" borderId="0" xfId="0" applyNumberFormat="1" applyFont="1" applyAlignment="1" applyProtection="1">
      <alignment horizontal="left" vertical="center"/>
      <protection hidden="1"/>
    </xf>
    <xf numFmtId="170" fontId="45" fillId="0" borderId="0" xfId="0" applyNumberFormat="1" applyFont="1" applyAlignment="1" applyProtection="1">
      <alignment horizontal="left" vertical="center"/>
      <protection hidden="1"/>
    </xf>
    <xf numFmtId="0" fontId="35" fillId="13" borderId="102" xfId="0" applyFont="1" applyFill="1" applyBorder="1" applyAlignment="1">
      <alignment horizontal="center" vertical="center"/>
    </xf>
    <xf numFmtId="0" fontId="4" fillId="0" borderId="1" xfId="0" applyFont="1" applyBorder="1" applyAlignment="1" applyProtection="1">
      <alignment horizontal="center"/>
      <protection hidden="1"/>
    </xf>
    <xf numFmtId="0" fontId="4" fillId="0" borderId="17" xfId="0" applyFont="1" applyBorder="1" applyAlignment="1" applyProtection="1">
      <alignment horizontal="center"/>
      <protection hidden="1"/>
    </xf>
    <xf numFmtId="0" fontId="4" fillId="0" borderId="106" xfId="0" applyFont="1" applyBorder="1" applyAlignment="1" applyProtection="1">
      <alignment horizontal="center"/>
      <protection hidden="1"/>
    </xf>
    <xf numFmtId="173" fontId="4" fillId="0" borderId="63" xfId="0" applyNumberFormat="1" applyFont="1" applyBorder="1" applyAlignment="1" applyProtection="1">
      <alignment horizontal="center"/>
      <protection hidden="1"/>
    </xf>
    <xf numFmtId="173" fontId="4" fillId="0" borderId="107" xfId="0" applyNumberFormat="1" applyFont="1" applyBorder="1" applyAlignment="1" applyProtection="1">
      <alignment horizontal="center"/>
      <protection hidden="1"/>
    </xf>
    <xf numFmtId="0" fontId="0" fillId="3" borderId="0" xfId="0" applyFill="1" applyAlignment="1" applyProtection="1">
      <alignment horizontal="center"/>
      <protection locked="0"/>
    </xf>
    <xf numFmtId="173" fontId="41" fillId="0" borderId="40" xfId="0" applyNumberFormat="1" applyFont="1" applyBorder="1" applyAlignment="1" applyProtection="1">
      <alignment horizontal="center"/>
      <protection hidden="1"/>
    </xf>
    <xf numFmtId="0" fontId="35" fillId="0" borderId="0" xfId="0" quotePrefix="1" applyFont="1" applyAlignment="1" applyProtection="1">
      <alignment horizontal="left" vertical="center"/>
      <protection hidden="1"/>
    </xf>
    <xf numFmtId="177" fontId="35" fillId="0" borderId="0" xfId="0" quotePrefix="1" applyNumberFormat="1" applyFont="1" applyAlignment="1" applyProtection="1">
      <alignment horizontal="left" vertical="center"/>
      <protection hidden="1"/>
    </xf>
    <xf numFmtId="173" fontId="35" fillId="0" borderId="39" xfId="0" applyNumberFormat="1" applyFont="1" applyBorder="1" applyAlignment="1" applyProtection="1">
      <alignment horizontal="center"/>
      <protection hidden="1"/>
    </xf>
    <xf numFmtId="173" fontId="35" fillId="0" borderId="75" xfId="0" applyNumberFormat="1" applyFont="1" applyBorder="1" applyAlignment="1" applyProtection="1">
      <alignment horizontal="center"/>
      <protection hidden="1"/>
    </xf>
    <xf numFmtId="173" fontId="36" fillId="3" borderId="2" xfId="0" applyNumberFormat="1" applyFont="1" applyFill="1" applyBorder="1" applyAlignment="1" applyProtection="1">
      <alignment horizontal="center" vertical="center"/>
      <protection locked="0"/>
    </xf>
    <xf numFmtId="178" fontId="41" fillId="3" borderId="119" xfId="0" applyNumberFormat="1" applyFont="1" applyFill="1" applyBorder="1" applyAlignment="1" applyProtection="1">
      <alignment horizontal="center" vertical="center"/>
      <protection locked="0"/>
    </xf>
    <xf numFmtId="178" fontId="41" fillId="3" borderId="120" xfId="0" applyNumberFormat="1" applyFont="1" applyFill="1" applyBorder="1" applyAlignment="1" applyProtection="1">
      <alignment horizontal="center" vertical="center"/>
      <protection locked="0"/>
    </xf>
    <xf numFmtId="178" fontId="1" fillId="3" borderId="120" xfId="0" applyNumberFormat="1" applyFont="1" applyFill="1" applyBorder="1" applyAlignment="1" applyProtection="1">
      <alignment horizontal="center" vertical="center"/>
      <protection locked="0"/>
    </xf>
    <xf numFmtId="178" fontId="41" fillId="3" borderId="121" xfId="0" applyNumberFormat="1" applyFont="1" applyFill="1" applyBorder="1" applyAlignment="1" applyProtection="1">
      <alignment horizontal="center" vertical="center"/>
      <protection locked="0"/>
    </xf>
    <xf numFmtId="178" fontId="2" fillId="0" borderId="111" xfId="0" applyNumberFormat="1" applyFont="1" applyBorder="1" applyAlignment="1" applyProtection="1">
      <alignment horizontal="center"/>
      <protection hidden="1"/>
    </xf>
    <xf numFmtId="178" fontId="2" fillId="0" borderId="61" xfId="0" applyNumberFormat="1" applyFont="1" applyBorder="1" applyAlignment="1" applyProtection="1">
      <alignment horizontal="center"/>
      <protection hidden="1"/>
    </xf>
    <xf numFmtId="178" fontId="2" fillId="0" borderId="104" xfId="0" applyNumberFormat="1" applyFont="1" applyBorder="1" applyAlignment="1" applyProtection="1">
      <alignment horizontal="center"/>
      <protection hidden="1"/>
    </xf>
    <xf numFmtId="178" fontId="2" fillId="0" borderId="37" xfId="0" applyNumberFormat="1" applyFont="1" applyBorder="1" applyAlignment="1">
      <alignment horizontal="center"/>
    </xf>
    <xf numFmtId="178" fontId="2" fillId="0" borderId="39" xfId="0" applyNumberFormat="1" applyFont="1" applyBorder="1" applyAlignment="1">
      <alignment horizontal="center"/>
    </xf>
    <xf numFmtId="178" fontId="2" fillId="0" borderId="75" xfId="0" applyNumberFormat="1" applyFont="1" applyBorder="1" applyAlignment="1">
      <alignment horizontal="center"/>
    </xf>
    <xf numFmtId="1" fontId="41" fillId="3" borderId="122" xfId="0" applyNumberFormat="1" applyFont="1" applyFill="1" applyBorder="1" applyAlignment="1" applyProtection="1">
      <alignment horizontal="center" vertical="center"/>
      <protection locked="0"/>
    </xf>
    <xf numFmtId="1" fontId="41" fillId="3" borderId="75" xfId="0" applyNumberFormat="1" applyFont="1" applyFill="1" applyBorder="1" applyAlignment="1" applyProtection="1">
      <alignment horizontal="center" vertical="center"/>
      <protection locked="0"/>
    </xf>
    <xf numFmtId="0" fontId="38" fillId="13" borderId="130" xfId="0" applyFont="1" applyFill="1" applyBorder="1" applyAlignment="1">
      <alignment horizontal="center" vertical="center"/>
    </xf>
    <xf numFmtId="0" fontId="45" fillId="13" borderId="131" xfId="0" applyFont="1" applyFill="1" applyBorder="1" applyAlignment="1">
      <alignment horizontal="center" vertical="center"/>
    </xf>
    <xf numFmtId="173" fontId="1" fillId="0" borderId="132" xfId="0" applyNumberFormat="1" applyFont="1" applyBorder="1" applyAlignment="1" applyProtection="1">
      <alignment horizontal="center"/>
      <protection hidden="1"/>
    </xf>
    <xf numFmtId="173" fontId="1" fillId="0" borderId="131" xfId="0" applyNumberFormat="1" applyFont="1" applyBorder="1" applyAlignment="1" applyProtection="1">
      <alignment horizontal="center"/>
      <protection hidden="1"/>
    </xf>
    <xf numFmtId="0" fontId="15" fillId="0" borderId="0" xfId="0" applyFont="1" applyAlignment="1">
      <alignment horizontal="center"/>
    </xf>
    <xf numFmtId="0" fontId="96" fillId="0" borderId="0" xfId="0" applyFont="1" applyAlignment="1">
      <alignment horizontal="center"/>
    </xf>
    <xf numFmtId="1" fontId="0" fillId="0" borderId="17" xfId="0" applyNumberFormat="1" applyBorder="1" applyAlignment="1" applyProtection="1">
      <alignment horizontal="center"/>
      <protection hidden="1"/>
    </xf>
    <xf numFmtId="0" fontId="40" fillId="0" borderId="133" xfId="0" applyFont="1" applyBorder="1" applyAlignment="1" applyProtection="1">
      <alignment horizontal="center"/>
      <protection hidden="1"/>
    </xf>
    <xf numFmtId="0" fontId="40" fillId="0" borderId="120" xfId="0" applyFont="1" applyBorder="1" applyAlignment="1" applyProtection="1">
      <alignment horizontal="center"/>
      <protection hidden="1"/>
    </xf>
    <xf numFmtId="0" fontId="40" fillId="0" borderId="134" xfId="0" applyFont="1" applyBorder="1" applyAlignment="1" applyProtection="1">
      <alignment horizontal="center"/>
      <protection hidden="1"/>
    </xf>
    <xf numFmtId="0" fontId="40" fillId="0" borderId="119" xfId="0" applyFont="1" applyBorder="1" applyAlignment="1" applyProtection="1">
      <alignment horizontal="center"/>
      <protection hidden="1"/>
    </xf>
    <xf numFmtId="0" fontId="40" fillId="0" borderId="135" xfId="0" applyFont="1" applyBorder="1" applyAlignment="1" applyProtection="1">
      <alignment horizontal="center"/>
      <protection hidden="1"/>
    </xf>
    <xf numFmtId="0" fontId="35" fillId="0" borderId="75" xfId="0" applyFont="1" applyBorder="1" applyAlignment="1" applyProtection="1">
      <alignment horizontal="left"/>
      <protection hidden="1"/>
    </xf>
    <xf numFmtId="0" fontId="35" fillId="0" borderId="37" xfId="0" applyFont="1" applyBorder="1" applyAlignment="1" applyProtection="1">
      <alignment horizontal="left"/>
      <protection hidden="1"/>
    </xf>
    <xf numFmtId="0" fontId="1" fillId="0" borderId="0" xfId="0" applyFont="1" applyAlignment="1" applyProtection="1">
      <alignment horizontal="center" vertical="center"/>
      <protection hidden="1"/>
    </xf>
    <xf numFmtId="0" fontId="97" fillId="0" borderId="0" xfId="0" applyFont="1" applyAlignment="1" applyProtection="1">
      <alignment horizontal="left" vertical="center"/>
      <protection hidden="1"/>
    </xf>
    <xf numFmtId="0" fontId="1" fillId="0" borderId="0" xfId="0" applyFont="1" applyAlignment="1" applyProtection="1">
      <alignment horizontal="right" vertical="center"/>
      <protection hidden="1"/>
    </xf>
    <xf numFmtId="0" fontId="98" fillId="0" borderId="0" xfId="0" applyFont="1" applyAlignment="1" applyProtection="1">
      <alignment horizontal="center" vertical="center"/>
      <protection hidden="1"/>
    </xf>
    <xf numFmtId="0" fontId="95" fillId="0" borderId="0" xfId="0" applyFont="1" applyAlignment="1" applyProtection="1">
      <alignment horizontal="center" vertical="center"/>
      <protection hidden="1"/>
    </xf>
    <xf numFmtId="0" fontId="35" fillId="0" borderId="0" xfId="0" applyFont="1" applyAlignment="1" applyProtection="1">
      <alignment horizontal="center" vertical="center"/>
      <protection hidden="1"/>
    </xf>
    <xf numFmtId="0" fontId="90" fillId="14" borderId="91" xfId="0" applyFont="1" applyFill="1" applyBorder="1" applyAlignment="1" applyProtection="1">
      <alignment horizontal="center" vertical="center"/>
      <protection hidden="1"/>
    </xf>
    <xf numFmtId="0" fontId="33" fillId="0" borderId="104" xfId="0" applyFont="1" applyBorder="1" applyAlignment="1" applyProtection="1">
      <alignment horizontal="center"/>
      <protection hidden="1"/>
    </xf>
    <xf numFmtId="0" fontId="38" fillId="22" borderId="0" xfId="0" applyFont="1" applyFill="1" applyAlignment="1" applyProtection="1">
      <alignment horizontal="left" vertical="center" wrapText="1"/>
      <protection hidden="1"/>
    </xf>
    <xf numFmtId="0" fontId="35" fillId="0" borderId="45" xfId="0" applyFont="1" applyBorder="1" applyAlignment="1" applyProtection="1">
      <alignment horizontal="center" vertical="center" wrapText="1"/>
      <protection hidden="1"/>
    </xf>
    <xf numFmtId="0" fontId="35" fillId="0" borderId="7" xfId="0" applyFont="1" applyBorder="1" applyAlignment="1" applyProtection="1">
      <alignment horizontal="center" vertical="center" wrapText="1"/>
      <protection hidden="1"/>
    </xf>
    <xf numFmtId="0" fontId="35" fillId="0" borderId="37" xfId="0" applyFont="1" applyBorder="1" applyAlignment="1" applyProtection="1">
      <alignment horizontal="right" vertical="center" wrapText="1"/>
      <protection hidden="1"/>
    </xf>
    <xf numFmtId="173" fontId="35" fillId="0" borderId="46" xfId="0" applyNumberFormat="1" applyFont="1" applyBorder="1" applyAlignment="1" applyProtection="1">
      <alignment horizontal="center" vertical="center" wrapText="1"/>
      <protection hidden="1"/>
    </xf>
    <xf numFmtId="173" fontId="35" fillId="0" borderId="47" xfId="0" applyNumberFormat="1" applyFont="1" applyBorder="1" applyAlignment="1" applyProtection="1">
      <alignment horizontal="center" vertical="center" wrapText="1"/>
      <protection hidden="1"/>
    </xf>
    <xf numFmtId="173" fontId="38" fillId="0" borderId="37" xfId="0" applyNumberFormat="1" applyFont="1" applyBorder="1" applyAlignment="1" applyProtection="1">
      <alignment horizontal="center" vertical="center" wrapText="1"/>
      <protection hidden="1"/>
    </xf>
    <xf numFmtId="0" fontId="35" fillId="0" borderId="39" xfId="0" applyFont="1" applyBorder="1" applyAlignment="1" applyProtection="1">
      <alignment horizontal="right" vertical="center" wrapText="1"/>
      <protection hidden="1"/>
    </xf>
    <xf numFmtId="173" fontId="35" fillId="0" borderId="48" xfId="0" applyNumberFormat="1" applyFont="1" applyBorder="1" applyAlignment="1" applyProtection="1">
      <alignment horizontal="center" vertical="center" wrapText="1"/>
      <protection hidden="1"/>
    </xf>
    <xf numFmtId="173" fontId="35" fillId="0" borderId="49" xfId="0" applyNumberFormat="1" applyFont="1" applyBorder="1" applyAlignment="1" applyProtection="1">
      <alignment horizontal="center" vertical="center" wrapText="1"/>
      <protection hidden="1"/>
    </xf>
    <xf numFmtId="173" fontId="38" fillId="0" borderId="39" xfId="0" applyNumberFormat="1" applyFont="1" applyBorder="1" applyAlignment="1" applyProtection="1">
      <alignment horizontal="center" vertical="center" wrapText="1"/>
      <protection hidden="1"/>
    </xf>
    <xf numFmtId="0" fontId="35" fillId="0" borderId="51" xfId="0" applyFont="1" applyBorder="1" applyAlignment="1" applyProtection="1">
      <alignment horizontal="right" vertical="center" wrapText="1"/>
      <protection hidden="1"/>
    </xf>
    <xf numFmtId="173" fontId="35" fillId="0" borderId="52" xfId="0" applyNumberFormat="1" applyFont="1" applyBorder="1" applyAlignment="1" applyProtection="1">
      <alignment horizontal="center" vertical="center" wrapText="1"/>
      <protection hidden="1"/>
    </xf>
    <xf numFmtId="173" fontId="35" fillId="0" borderId="53" xfId="0" applyNumberFormat="1" applyFont="1" applyBorder="1" applyAlignment="1" applyProtection="1">
      <alignment horizontal="center" vertical="center" wrapText="1"/>
      <protection hidden="1"/>
    </xf>
    <xf numFmtId="173" fontId="38" fillId="0" borderId="51" xfId="0" applyNumberFormat="1" applyFont="1" applyBorder="1" applyAlignment="1" applyProtection="1">
      <alignment horizontal="center" vertical="center" wrapText="1"/>
      <protection hidden="1"/>
    </xf>
    <xf numFmtId="0" fontId="35" fillId="0" borderId="18" xfId="0" applyFont="1" applyBorder="1" applyAlignment="1" applyProtection="1">
      <alignment horizontal="right" vertical="center" wrapText="1"/>
      <protection hidden="1"/>
    </xf>
    <xf numFmtId="173" fontId="38" fillId="0" borderId="50" xfId="0" applyNumberFormat="1" applyFont="1" applyBorder="1" applyAlignment="1" applyProtection="1">
      <alignment horizontal="center" vertical="center" wrapText="1"/>
      <protection hidden="1"/>
    </xf>
    <xf numFmtId="173" fontId="38" fillId="0" borderId="9" xfId="0" applyNumberFormat="1" applyFont="1" applyBorder="1" applyAlignment="1" applyProtection="1">
      <alignment horizontal="center" vertical="center" wrapText="1"/>
      <protection hidden="1"/>
    </xf>
    <xf numFmtId="173" fontId="38" fillId="0" borderId="18" xfId="0" applyNumberFormat="1" applyFont="1" applyBorder="1" applyAlignment="1" applyProtection="1">
      <alignment horizontal="center" vertical="center" wrapText="1"/>
      <protection hidden="1"/>
    </xf>
    <xf numFmtId="0" fontId="35" fillId="0" borderId="2" xfId="0" applyFont="1" applyBorder="1" applyAlignment="1" applyProtection="1">
      <alignment horizontal="right" vertical="center" wrapText="1"/>
      <protection hidden="1"/>
    </xf>
    <xf numFmtId="1" fontId="35" fillId="13" borderId="6" xfId="0" applyNumberFormat="1" applyFont="1" applyFill="1" applyBorder="1" applyAlignment="1" applyProtection="1">
      <alignment horizontal="center" vertical="center" wrapText="1"/>
      <protection hidden="1"/>
    </xf>
    <xf numFmtId="1" fontId="35" fillId="13" borderId="17" xfId="0" applyNumberFormat="1" applyFont="1" applyFill="1" applyBorder="1" applyAlignment="1" applyProtection="1">
      <alignment horizontal="center" vertical="center" wrapText="1"/>
      <protection hidden="1"/>
    </xf>
    <xf numFmtId="1" fontId="38" fillId="13" borderId="16" xfId="0" applyNumberFormat="1" applyFont="1" applyFill="1" applyBorder="1" applyAlignment="1" applyProtection="1">
      <alignment horizontal="center" vertical="center" wrapText="1"/>
      <protection hidden="1"/>
    </xf>
    <xf numFmtId="173" fontId="35" fillId="3" borderId="46" xfId="0" applyNumberFormat="1" applyFont="1" applyFill="1" applyBorder="1" applyAlignment="1" applyProtection="1">
      <alignment horizontal="center" vertical="center" wrapText="1"/>
      <protection locked="0"/>
    </xf>
    <xf numFmtId="173" fontId="35" fillId="3" borderId="47" xfId="0" applyNumberFormat="1" applyFont="1" applyFill="1" applyBorder="1" applyAlignment="1" applyProtection="1">
      <alignment horizontal="center" vertical="center" wrapText="1"/>
      <protection locked="0"/>
    </xf>
    <xf numFmtId="173" fontId="35" fillId="3" borderId="48" xfId="0" applyNumberFormat="1" applyFont="1" applyFill="1" applyBorder="1" applyAlignment="1" applyProtection="1">
      <alignment horizontal="center" vertical="center" wrapText="1"/>
      <protection locked="0"/>
    </xf>
    <xf numFmtId="173" fontId="35" fillId="3" borderId="49" xfId="0" applyNumberFormat="1" applyFont="1" applyFill="1" applyBorder="1" applyAlignment="1" applyProtection="1">
      <alignment horizontal="center" vertical="center" wrapText="1"/>
      <protection locked="0"/>
    </xf>
    <xf numFmtId="173" fontId="35" fillId="3" borderId="52" xfId="0" applyNumberFormat="1" applyFont="1" applyFill="1" applyBorder="1" applyAlignment="1" applyProtection="1">
      <alignment horizontal="center" vertical="center" wrapText="1"/>
      <protection locked="0"/>
    </xf>
    <xf numFmtId="173" fontId="35" fillId="3" borderId="53" xfId="0" applyNumberFormat="1" applyFont="1" applyFill="1" applyBorder="1" applyAlignment="1" applyProtection="1">
      <alignment horizontal="center" vertical="center" wrapText="1"/>
      <protection locked="0"/>
    </xf>
    <xf numFmtId="0" fontId="35" fillId="13" borderId="0" xfId="0" applyFont="1" applyFill="1" applyAlignment="1" applyProtection="1">
      <alignment vertical="center" wrapText="1"/>
      <protection hidden="1"/>
    </xf>
    <xf numFmtId="0" fontId="35" fillId="0" borderId="0" xfId="0" applyFont="1" applyAlignment="1" applyProtection="1">
      <alignment horizontal="right" vertical="center"/>
      <protection hidden="1"/>
    </xf>
    <xf numFmtId="0" fontId="22" fillId="18" borderId="0" xfId="2" applyFill="1" applyBorder="1" applyAlignment="1" applyProtection="1">
      <alignment horizontal="left" vertical="center"/>
      <protection hidden="1"/>
    </xf>
    <xf numFmtId="0" fontId="86" fillId="18" borderId="67" xfId="0" applyFont="1" applyFill="1" applyBorder="1" applyAlignment="1" applyProtection="1">
      <alignment vertical="center" wrapText="1"/>
      <protection hidden="1"/>
    </xf>
    <xf numFmtId="0" fontId="86" fillId="18" borderId="0" xfId="0" applyFont="1" applyFill="1" applyAlignment="1" applyProtection="1">
      <alignment vertical="center" wrapText="1"/>
      <protection hidden="1"/>
    </xf>
    <xf numFmtId="0" fontId="86" fillId="18" borderId="68" xfId="0" applyFont="1" applyFill="1" applyBorder="1" applyAlignment="1" applyProtection="1">
      <alignment vertical="center" wrapText="1"/>
      <protection hidden="1"/>
    </xf>
    <xf numFmtId="0" fontId="35" fillId="18" borderId="0" xfId="0" applyFont="1" applyFill="1" applyAlignment="1" applyProtection="1">
      <alignment vertical="center"/>
      <protection hidden="1"/>
    </xf>
    <xf numFmtId="0" fontId="86" fillId="18" borderId="0" xfId="0" applyFont="1" applyFill="1" applyAlignment="1" applyProtection="1">
      <alignment horizontal="left" vertical="center"/>
      <protection hidden="1"/>
    </xf>
    <xf numFmtId="0" fontId="62" fillId="18" borderId="0" xfId="0" applyFont="1" applyFill="1" applyAlignment="1" applyProtection="1">
      <alignment vertical="center"/>
      <protection hidden="1"/>
    </xf>
    <xf numFmtId="0" fontId="86" fillId="18" borderId="0" xfId="0" applyFont="1" applyFill="1" applyAlignment="1" applyProtection="1">
      <alignment horizontal="right" vertical="center"/>
      <protection hidden="1"/>
    </xf>
    <xf numFmtId="0" fontId="40" fillId="13" borderId="20" xfId="0" applyFont="1" applyFill="1" applyBorder="1" applyAlignment="1" applyProtection="1">
      <alignment horizontal="center" vertical="center" wrapText="1"/>
      <protection hidden="1"/>
    </xf>
    <xf numFmtId="0" fontId="11" fillId="0" borderId="18" xfId="0" applyFont="1" applyBorder="1" applyAlignment="1" applyProtection="1">
      <alignment horizontal="center"/>
      <protection hidden="1"/>
    </xf>
    <xf numFmtId="0" fontId="35" fillId="0" borderId="27" xfId="0" applyFont="1" applyBorder="1" applyAlignment="1" applyProtection="1">
      <alignment horizontal="center" vertical="top"/>
      <protection hidden="1"/>
    </xf>
    <xf numFmtId="0" fontId="35" fillId="0" borderId="18" xfId="0" applyFont="1" applyBorder="1" applyAlignment="1" applyProtection="1">
      <alignment horizontal="center" vertical="top"/>
      <protection hidden="1"/>
    </xf>
    <xf numFmtId="0" fontId="1" fillId="0" borderId="0" xfId="0" applyFont="1" applyAlignment="1" applyProtection="1">
      <alignment vertical="center"/>
      <protection hidden="1"/>
    </xf>
    <xf numFmtId="0" fontId="0" fillId="0" borderId="0" xfId="0" applyAlignment="1" applyProtection="1">
      <alignment horizontal="center" vertical="center"/>
      <protection hidden="1"/>
    </xf>
    <xf numFmtId="173" fontId="79" fillId="0" borderId="18" xfId="0" applyNumberFormat="1" applyFont="1" applyBorder="1" applyAlignment="1" applyProtection="1">
      <alignment horizontal="center" vertical="center" wrapText="1"/>
      <protection hidden="1"/>
    </xf>
    <xf numFmtId="0" fontId="97" fillId="0" borderId="0" xfId="0" applyFont="1" applyAlignment="1" applyProtection="1">
      <alignment horizontal="center" vertical="center"/>
      <protection hidden="1"/>
    </xf>
    <xf numFmtId="0" fontId="36" fillId="17" borderId="0" xfId="0" applyFont="1" applyFill="1" applyAlignment="1" applyProtection="1">
      <alignment horizontal="left" vertical="center"/>
      <protection hidden="1"/>
    </xf>
    <xf numFmtId="0" fontId="40" fillId="0" borderId="133" xfId="0" applyFont="1" applyBorder="1" applyAlignment="1" applyProtection="1">
      <alignment horizontal="left"/>
      <protection hidden="1"/>
    </xf>
    <xf numFmtId="0" fontId="80" fillId="0" borderId="40" xfId="0" applyFont="1" applyBorder="1" applyAlignment="1" applyProtection="1">
      <alignment horizontal="left"/>
      <protection hidden="1"/>
    </xf>
    <xf numFmtId="173" fontId="43" fillId="13" borderId="0" xfId="0" applyNumberFormat="1" applyFont="1" applyFill="1" applyAlignment="1" applyProtection="1">
      <alignment vertical="center"/>
      <protection hidden="1"/>
    </xf>
    <xf numFmtId="173" fontId="43" fillId="13" borderId="1" xfId="0" applyNumberFormat="1" applyFont="1" applyFill="1" applyBorder="1" applyAlignment="1" applyProtection="1">
      <alignment vertical="center"/>
      <protection hidden="1"/>
    </xf>
    <xf numFmtId="173" fontId="40" fillId="0" borderId="2" xfId="0" applyNumberFormat="1" applyFont="1" applyBorder="1" applyAlignment="1" applyProtection="1">
      <alignment horizontal="center" vertical="center"/>
      <protection hidden="1"/>
    </xf>
    <xf numFmtId="0" fontId="99" fillId="7" borderId="0" xfId="0" applyFont="1" applyFill="1" applyAlignment="1" applyProtection="1">
      <alignment horizontal="left" vertical="center"/>
      <protection hidden="1"/>
    </xf>
    <xf numFmtId="0" fontId="70" fillId="0" borderId="0" xfId="0" applyFont="1" applyProtection="1">
      <protection hidden="1"/>
    </xf>
    <xf numFmtId="14" fontId="1" fillId="0" borderId="1" xfId="0" applyNumberFormat="1" applyFont="1" applyBorder="1"/>
    <xf numFmtId="0" fontId="100" fillId="18" borderId="67" xfId="0" applyFont="1" applyFill="1" applyBorder="1" applyAlignment="1" applyProtection="1">
      <alignment horizontal="left" vertical="center"/>
      <protection hidden="1"/>
    </xf>
    <xf numFmtId="0" fontId="40" fillId="0" borderId="3" xfId="0" applyFont="1" applyBorder="1" applyAlignment="1" applyProtection="1">
      <alignment horizontal="left"/>
      <protection hidden="1"/>
    </xf>
    <xf numFmtId="0" fontId="40" fillId="0" borderId="4" xfId="0" applyFont="1" applyBorder="1" applyAlignment="1" applyProtection="1">
      <alignment horizontal="left"/>
      <protection hidden="1"/>
    </xf>
    <xf numFmtId="0" fontId="101" fillId="0" borderId="0" xfId="0" applyFont="1"/>
    <xf numFmtId="14" fontId="0" fillId="0" borderId="0" xfId="0" applyNumberFormat="1"/>
    <xf numFmtId="0" fontId="0" fillId="0" borderId="0" xfId="0" applyAlignment="1">
      <alignment vertical="center"/>
    </xf>
    <xf numFmtId="0" fontId="102" fillId="0" borderId="0" xfId="0" applyFont="1" applyAlignment="1">
      <alignment horizontal="left" vertical="center" indent="5"/>
    </xf>
    <xf numFmtId="0" fontId="1" fillId="24" borderId="0" xfId="0" applyFont="1" applyFill="1"/>
    <xf numFmtId="0" fontId="1" fillId="0" borderId="0" xfId="0" applyFont="1"/>
    <xf numFmtId="0" fontId="1" fillId="0" borderId="0" xfId="0" applyFont="1" applyAlignment="1">
      <alignment vertical="center" wrapText="1"/>
    </xf>
    <xf numFmtId="0" fontId="1" fillId="0" borderId="0" xfId="0" applyFont="1" applyAlignment="1">
      <alignment wrapText="1"/>
    </xf>
    <xf numFmtId="0" fontId="36" fillId="17" borderId="0" xfId="0" applyFont="1" applyFill="1" applyAlignment="1" applyProtection="1">
      <alignment horizontal="left" vertical="center"/>
      <protection hidden="1"/>
    </xf>
    <xf numFmtId="0" fontId="35" fillId="0" borderId="0" xfId="0" applyFont="1" applyAlignment="1" applyProtection="1">
      <alignment horizontal="left" vertical="center"/>
      <protection hidden="1"/>
    </xf>
    <xf numFmtId="0" fontId="35" fillId="0" borderId="0" xfId="0" applyFont="1" applyAlignment="1" applyProtection="1">
      <alignment horizontal="left" vertical="top" wrapText="1"/>
      <protection hidden="1"/>
    </xf>
    <xf numFmtId="0" fontId="38" fillId="0" borderId="54" xfId="0" applyFont="1" applyBorder="1" applyAlignment="1" applyProtection="1">
      <alignment horizontal="left" vertical="center" wrapText="1"/>
      <protection hidden="1"/>
    </xf>
    <xf numFmtId="0" fontId="38" fillId="0" borderId="0" xfId="0" applyFont="1" applyAlignment="1" applyProtection="1">
      <alignment horizontal="left" vertical="center" wrapText="1"/>
      <protection hidden="1"/>
    </xf>
    <xf numFmtId="0" fontId="38" fillId="0" borderId="0" xfId="0" applyFont="1" applyAlignment="1" applyProtection="1">
      <alignment horizontal="left" vertical="top" wrapText="1"/>
      <protection hidden="1"/>
    </xf>
    <xf numFmtId="0" fontId="36" fillId="23" borderId="0" xfId="0" applyFont="1" applyFill="1" applyAlignment="1" applyProtection="1">
      <alignment horizontal="left" vertical="center"/>
      <protection hidden="1"/>
    </xf>
    <xf numFmtId="0" fontId="35" fillId="0" borderId="0" xfId="0" applyFont="1" applyAlignment="1" applyProtection="1">
      <alignment horizontal="left" vertical="center" wrapText="1"/>
      <protection hidden="1"/>
    </xf>
    <xf numFmtId="0" fontId="38" fillId="0" borderId="0" xfId="0" applyFont="1" applyAlignment="1" applyProtection="1">
      <alignment horizontal="left" vertical="center"/>
      <protection hidden="1"/>
    </xf>
    <xf numFmtId="0" fontId="57" fillId="0" borderId="0" xfId="0" applyFont="1" applyAlignment="1" applyProtection="1">
      <alignment horizontal="left" vertical="top" wrapText="1"/>
      <protection hidden="1"/>
    </xf>
    <xf numFmtId="0" fontId="57" fillId="0" borderId="0" xfId="0" applyFont="1" applyAlignment="1" applyProtection="1">
      <alignment horizontal="left" vertical="center"/>
      <protection hidden="1"/>
    </xf>
    <xf numFmtId="0" fontId="56" fillId="8" borderId="0" xfId="0" applyFont="1" applyFill="1" applyAlignment="1" applyProtection="1">
      <alignment horizontal="left" vertical="center"/>
      <protection hidden="1"/>
    </xf>
    <xf numFmtId="0" fontId="89" fillId="0" borderId="0" xfId="0" applyFont="1" applyAlignment="1" applyProtection="1">
      <alignment horizontal="left" vertical="center"/>
      <protection hidden="1"/>
    </xf>
    <xf numFmtId="0" fontId="0" fillId="0" borderId="0" xfId="0" applyAlignment="1">
      <alignment horizontal="left" wrapText="1"/>
    </xf>
    <xf numFmtId="0" fontId="0" fillId="0" borderId="0" xfId="0" applyAlignment="1">
      <alignment horizontal="left" vertical="center" wrapText="1"/>
    </xf>
    <xf numFmtId="0" fontId="63" fillId="17" borderId="0" xfId="0" applyFont="1" applyFill="1" applyAlignment="1" applyProtection="1">
      <alignment horizontal="center" vertical="center"/>
      <protection hidden="1"/>
    </xf>
    <xf numFmtId="0" fontId="35" fillId="3" borderId="6" xfId="0" applyFont="1" applyFill="1" applyBorder="1" applyAlignment="1" applyProtection="1">
      <alignment horizontal="center" vertical="center"/>
      <protection locked="0"/>
    </xf>
    <xf numFmtId="0" fontId="35" fillId="3" borderId="16" xfId="0" applyFont="1" applyFill="1" applyBorder="1" applyAlignment="1" applyProtection="1">
      <alignment horizontal="center" vertical="center"/>
      <protection locked="0"/>
    </xf>
    <xf numFmtId="14" fontId="35" fillId="3" borderId="6" xfId="0" applyNumberFormat="1" applyFont="1" applyFill="1" applyBorder="1" applyAlignment="1" applyProtection="1">
      <alignment horizontal="left" vertical="center"/>
      <protection locked="0"/>
    </xf>
    <xf numFmtId="14" fontId="35" fillId="3" borderId="17" xfId="0" applyNumberFormat="1" applyFont="1" applyFill="1" applyBorder="1" applyAlignment="1" applyProtection="1">
      <alignment horizontal="left" vertical="center"/>
      <protection locked="0"/>
    </xf>
    <xf numFmtId="14" fontId="35" fillId="3" borderId="16" xfId="0" applyNumberFormat="1" applyFont="1" applyFill="1" applyBorder="1" applyAlignment="1" applyProtection="1">
      <alignment horizontal="left" vertical="center"/>
      <protection locked="0"/>
    </xf>
    <xf numFmtId="14" fontId="35" fillId="3" borderId="129" xfId="0" applyNumberFormat="1" applyFont="1" applyFill="1" applyBorder="1" applyAlignment="1" applyProtection="1">
      <alignment horizontal="left" vertical="center"/>
      <protection locked="0"/>
    </xf>
    <xf numFmtId="0" fontId="86" fillId="18" borderId="0" xfId="0" quotePrefix="1" applyFont="1" applyFill="1" applyAlignment="1" applyProtection="1">
      <alignment horizontal="left" vertical="center" wrapText="1"/>
      <protection hidden="1"/>
    </xf>
    <xf numFmtId="0" fontId="86" fillId="18" borderId="67" xfId="0" applyFont="1" applyFill="1" applyBorder="1" applyAlignment="1" applyProtection="1">
      <alignment horizontal="left" vertical="center" wrapText="1"/>
      <protection hidden="1"/>
    </xf>
    <xf numFmtId="0" fontId="86" fillId="18" borderId="0" xfId="0" applyFont="1" applyFill="1" applyAlignment="1" applyProtection="1">
      <alignment horizontal="left" vertical="center" wrapText="1"/>
      <protection hidden="1"/>
    </xf>
    <xf numFmtId="0" fontId="86" fillId="18" borderId="68" xfId="0" applyFont="1" applyFill="1" applyBorder="1" applyAlignment="1" applyProtection="1">
      <alignment horizontal="left" vertical="center" wrapText="1"/>
      <protection hidden="1"/>
    </xf>
    <xf numFmtId="0" fontId="86" fillId="18" borderId="69" xfId="0" applyFont="1" applyFill="1" applyBorder="1" applyAlignment="1" applyProtection="1">
      <alignment horizontal="left" vertical="center" wrapText="1"/>
      <protection hidden="1"/>
    </xf>
    <xf numFmtId="0" fontId="86" fillId="18" borderId="70" xfId="0" applyFont="1" applyFill="1" applyBorder="1" applyAlignment="1" applyProtection="1">
      <alignment horizontal="left" vertical="center" wrapText="1"/>
      <protection hidden="1"/>
    </xf>
    <xf numFmtId="0" fontId="86" fillId="18" borderId="71" xfId="0" applyFont="1" applyFill="1" applyBorder="1" applyAlignment="1" applyProtection="1">
      <alignment horizontal="left" vertical="center" wrapText="1"/>
      <protection hidden="1"/>
    </xf>
    <xf numFmtId="0" fontId="43" fillId="2" borderId="0" xfId="0" applyFont="1" applyFill="1" applyAlignment="1" applyProtection="1">
      <alignment horizontal="center" vertical="center"/>
      <protection hidden="1"/>
    </xf>
    <xf numFmtId="0" fontId="59" fillId="2" borderId="0" xfId="0" applyFont="1" applyFill="1" applyAlignment="1" applyProtection="1">
      <alignment horizontal="center" wrapText="1"/>
      <protection hidden="1"/>
    </xf>
    <xf numFmtId="0" fontId="90" fillId="2" borderId="0" xfId="0" applyFont="1" applyFill="1" applyAlignment="1" applyProtection="1">
      <alignment horizontal="center" vertical="center" wrapText="1"/>
      <protection hidden="1"/>
    </xf>
    <xf numFmtId="0" fontId="77" fillId="8" borderId="15" xfId="0" applyFont="1" applyFill="1" applyBorder="1" applyAlignment="1" applyProtection="1">
      <alignment horizontal="center" vertical="center"/>
      <protection hidden="1"/>
    </xf>
    <xf numFmtId="14" fontId="8" fillId="0" borderId="0" xfId="0" applyNumberFormat="1" applyFont="1" applyAlignment="1" applyProtection="1">
      <alignment horizontal="center"/>
      <protection hidden="1"/>
    </xf>
    <xf numFmtId="0" fontId="85" fillId="8" borderId="109" xfId="0" applyFont="1" applyFill="1" applyBorder="1" applyAlignment="1" applyProtection="1">
      <alignment horizontal="center"/>
      <protection hidden="1"/>
    </xf>
    <xf numFmtId="0" fontId="45" fillId="13" borderId="118" xfId="0" applyFont="1" applyFill="1" applyBorder="1" applyAlignment="1">
      <alignment horizontal="center" vertical="center"/>
    </xf>
    <xf numFmtId="0" fontId="45" fillId="13" borderId="110" xfId="0" applyFont="1" applyFill="1" applyBorder="1" applyAlignment="1">
      <alignment horizontal="center" vertical="center"/>
    </xf>
    <xf numFmtId="168" fontId="40" fillId="0" borderId="0" xfId="0" applyNumberFormat="1" applyFont="1" applyAlignment="1" applyProtection="1">
      <alignment horizontal="center" vertical="center"/>
      <protection hidden="1"/>
    </xf>
    <xf numFmtId="14" fontId="36" fillId="0" borderId="0" xfId="0" applyNumberFormat="1" applyFont="1" applyAlignment="1" applyProtection="1">
      <alignment horizontal="center"/>
      <protection hidden="1"/>
    </xf>
    <xf numFmtId="0" fontId="58" fillId="10" borderId="95" xfId="0" applyFont="1" applyFill="1" applyBorder="1" applyAlignment="1">
      <alignment horizontal="center" vertical="center"/>
    </xf>
    <xf numFmtId="0" fontId="58" fillId="10" borderId="108" xfId="0" applyFont="1" applyFill="1" applyBorder="1" applyAlignment="1">
      <alignment horizontal="center" vertical="center"/>
    </xf>
    <xf numFmtId="0" fontId="58" fillId="10" borderId="98" xfId="0" applyFont="1" applyFill="1" applyBorder="1" applyAlignment="1">
      <alignment horizontal="center" vertical="center"/>
    </xf>
    <xf numFmtId="0" fontId="58" fillId="10" borderId="110" xfId="0" applyFont="1" applyFill="1" applyBorder="1" applyAlignment="1">
      <alignment horizontal="center" vertical="center"/>
    </xf>
    <xf numFmtId="169" fontId="40" fillId="0" borderId="0" xfId="0" applyNumberFormat="1" applyFont="1" applyAlignment="1" applyProtection="1">
      <alignment horizontal="right" vertical="center"/>
      <protection hidden="1"/>
    </xf>
    <xf numFmtId="0" fontId="0" fillId="18" borderId="0" xfId="0" applyFill="1" applyAlignment="1" applyProtection="1">
      <alignment horizontal="center"/>
      <protection hidden="1"/>
    </xf>
    <xf numFmtId="0" fontId="34" fillId="0" borderId="0" xfId="0" applyFont="1" applyAlignment="1" applyProtection="1">
      <alignment horizontal="center" vertical="center"/>
      <protection hidden="1"/>
    </xf>
    <xf numFmtId="168" fontId="2" fillId="0" borderId="1" xfId="0" applyNumberFormat="1" applyFont="1" applyBorder="1" applyAlignment="1" applyProtection="1">
      <alignment horizontal="left" vertical="center"/>
      <protection hidden="1"/>
    </xf>
    <xf numFmtId="170" fontId="1" fillId="0" borderId="1" xfId="0" applyNumberFormat="1" applyFont="1" applyBorder="1" applyAlignment="1" applyProtection="1">
      <alignment horizontal="right" vertical="center"/>
      <protection hidden="1"/>
    </xf>
    <xf numFmtId="0" fontId="40" fillId="0" borderId="30" xfId="0" applyFont="1" applyBorder="1" applyAlignment="1" applyProtection="1">
      <alignment horizontal="center"/>
      <protection hidden="1"/>
    </xf>
    <xf numFmtId="0" fontId="40" fillId="0" borderId="31" xfId="0" applyFont="1" applyBorder="1" applyAlignment="1" applyProtection="1">
      <alignment horizontal="center"/>
      <protection hidden="1"/>
    </xf>
    <xf numFmtId="168" fontId="43" fillId="13" borderId="0" xfId="0" applyNumberFormat="1" applyFont="1" applyFill="1" applyAlignment="1" applyProtection="1">
      <alignment horizontal="right" vertical="center"/>
      <protection hidden="1"/>
    </xf>
    <xf numFmtId="168" fontId="43" fillId="13" borderId="1" xfId="0" applyNumberFormat="1" applyFont="1" applyFill="1" applyBorder="1" applyAlignment="1" applyProtection="1">
      <alignment horizontal="right" vertical="center"/>
      <protection hidden="1"/>
    </xf>
    <xf numFmtId="0" fontId="36" fillId="3" borderId="0" xfId="0" applyFont="1" applyFill="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169" fontId="40" fillId="0" borderId="0" xfId="0" applyNumberFormat="1" applyFont="1" applyAlignment="1" applyProtection="1">
      <alignment horizontal="center" vertical="center"/>
      <protection hidden="1"/>
    </xf>
    <xf numFmtId="0" fontId="0" fillId="0" borderId="0" xfId="0" applyAlignment="1" applyProtection="1">
      <alignment horizontal="center"/>
      <protection hidden="1"/>
    </xf>
    <xf numFmtId="0" fontId="40" fillId="0" borderId="3" xfId="0" applyFont="1" applyBorder="1" applyAlignment="1" applyProtection="1">
      <alignment horizontal="center"/>
      <protection hidden="1"/>
    </xf>
    <xf numFmtId="0" fontId="40" fillId="0" borderId="4" xfId="0" applyFont="1" applyBorder="1" applyAlignment="1" applyProtection="1">
      <alignment horizontal="center"/>
      <protection hidden="1"/>
    </xf>
    <xf numFmtId="0" fontId="40" fillId="0" borderId="35" xfId="0" applyFont="1" applyBorder="1" applyAlignment="1" applyProtection="1">
      <alignment horizontal="center"/>
      <protection hidden="1"/>
    </xf>
    <xf numFmtId="0" fontId="1" fillId="0" borderId="0" xfId="0" applyFont="1" applyAlignment="1" applyProtection="1">
      <alignment horizontal="left" vertical="center"/>
      <protection hidden="1"/>
    </xf>
    <xf numFmtId="170" fontId="41" fillId="0" borderId="0" xfId="0" applyNumberFormat="1" applyFont="1" applyAlignment="1" applyProtection="1">
      <alignment horizontal="left" vertical="center"/>
      <protection hidden="1"/>
    </xf>
    <xf numFmtId="0" fontId="34" fillId="0" borderId="0" xfId="0" applyFont="1" applyAlignment="1">
      <alignment horizontal="center"/>
    </xf>
    <xf numFmtId="168" fontId="41" fillId="0" borderId="0" xfId="0" applyNumberFormat="1" applyFont="1" applyAlignment="1" applyProtection="1">
      <alignment horizontal="right" vertical="center"/>
      <protection hidden="1"/>
    </xf>
    <xf numFmtId="0" fontId="4" fillId="0" borderId="77" xfId="0" applyFont="1" applyBorder="1" applyAlignment="1" applyProtection="1">
      <alignment horizontal="right" wrapText="1"/>
      <protection hidden="1"/>
    </xf>
    <xf numFmtId="0" fontId="4" fillId="0" borderId="79" xfId="0" applyFont="1" applyBorder="1" applyAlignment="1" applyProtection="1">
      <alignment horizontal="right" wrapText="1"/>
      <protection hidden="1"/>
    </xf>
    <xf numFmtId="0" fontId="4" fillId="0" borderId="80" xfId="0" applyFont="1" applyBorder="1" applyAlignment="1" applyProtection="1">
      <alignment horizontal="right" wrapText="1"/>
      <protection hidden="1"/>
    </xf>
    <xf numFmtId="0" fontId="38" fillId="0" borderId="6" xfId="0" applyFont="1" applyBorder="1" applyAlignment="1" applyProtection="1">
      <alignment horizontal="center" vertical="center"/>
      <protection hidden="1"/>
    </xf>
    <xf numFmtId="0" fontId="38" fillId="0" borderId="17" xfId="0" applyFont="1" applyBorder="1" applyAlignment="1" applyProtection="1">
      <alignment horizontal="center" vertical="center"/>
      <protection hidden="1"/>
    </xf>
    <xf numFmtId="0" fontId="38" fillId="0" borderId="16" xfId="0" applyFont="1" applyBorder="1" applyAlignment="1" applyProtection="1">
      <alignment horizontal="center" vertical="center"/>
      <protection hidden="1"/>
    </xf>
    <xf numFmtId="171" fontId="41" fillId="0" borderId="0" xfId="0" applyNumberFormat="1" applyFont="1" applyAlignment="1" applyProtection="1">
      <alignment horizontal="right" vertical="center"/>
      <protection hidden="1"/>
    </xf>
    <xf numFmtId="0" fontId="42" fillId="0" borderId="0" xfId="0" applyFont="1" applyAlignment="1" applyProtection="1">
      <alignment horizontal="center" vertical="center"/>
      <protection hidden="1"/>
    </xf>
    <xf numFmtId="169" fontId="41" fillId="0" borderId="0" xfId="0" applyNumberFormat="1" applyFont="1" applyAlignment="1" applyProtection="1">
      <alignment horizontal="right" vertical="center"/>
      <protection hidden="1"/>
    </xf>
    <xf numFmtId="168" fontId="41" fillId="0" borderId="0" xfId="0" applyNumberFormat="1" applyFont="1" applyAlignment="1" applyProtection="1">
      <alignment horizontal="left" vertical="center"/>
      <protection hidden="1"/>
    </xf>
    <xf numFmtId="169" fontId="35" fillId="0" borderId="0" xfId="0" applyNumberFormat="1" applyFont="1" applyAlignment="1" applyProtection="1">
      <alignment horizontal="right" vertical="center"/>
      <protection hidden="1"/>
    </xf>
    <xf numFmtId="0" fontId="66" fillId="0" borderId="60" xfId="0" applyFont="1" applyBorder="1" applyAlignment="1" applyProtection="1">
      <alignment horizontal="left"/>
      <protection hidden="1"/>
    </xf>
    <xf numFmtId="0" fontId="66" fillId="0" borderId="0" xfId="0" applyFont="1" applyAlignment="1" applyProtection="1">
      <alignment horizontal="left"/>
      <protection hidden="1"/>
    </xf>
    <xf numFmtId="174" fontId="23" fillId="0" borderId="0" xfId="1" applyNumberFormat="1" applyFont="1" applyAlignment="1" applyProtection="1">
      <alignment horizontal="center"/>
      <protection hidden="1"/>
    </xf>
    <xf numFmtId="14" fontId="23" fillId="0" borderId="0" xfId="1" applyNumberFormat="1" applyFont="1" applyAlignment="1" applyProtection="1">
      <alignment horizontal="center"/>
      <protection hidden="1"/>
    </xf>
    <xf numFmtId="0" fontId="49" fillId="0" borderId="0" xfId="1" applyFont="1" applyAlignment="1" applyProtection="1">
      <alignment horizontal="center"/>
      <protection hidden="1"/>
    </xf>
    <xf numFmtId="0" fontId="46" fillId="0" borderId="0" xfId="1" applyFont="1" applyAlignment="1" applyProtection="1">
      <alignment horizontal="center" vertical="center"/>
      <protection hidden="1"/>
    </xf>
    <xf numFmtId="0" fontId="29" fillId="0" borderId="0" xfId="1"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91" fillId="0" borderId="0" xfId="1" applyFont="1" applyAlignment="1" applyProtection="1">
      <alignment horizontal="center" vertical="center"/>
      <protection hidden="1"/>
    </xf>
    <xf numFmtId="175" fontId="93" fillId="0" borderId="0" xfId="1" applyNumberFormat="1" applyFont="1" applyAlignment="1" applyProtection="1">
      <alignment horizontal="center"/>
      <protection hidden="1"/>
    </xf>
    <xf numFmtId="14" fontId="94" fillId="0" borderId="0" xfId="1" applyNumberFormat="1" applyFont="1" applyAlignment="1" applyProtection="1">
      <alignment horizontal="center"/>
      <protection hidden="1"/>
    </xf>
    <xf numFmtId="0" fontId="94" fillId="0" borderId="0" xfId="1" applyFont="1" applyAlignment="1" applyProtection="1">
      <alignment horizontal="center"/>
      <protection hidden="1"/>
    </xf>
    <xf numFmtId="14" fontId="50" fillId="0" borderId="0" xfId="1" applyNumberFormat="1" applyFont="1" applyAlignment="1" applyProtection="1">
      <alignment horizontal="center" vertical="top"/>
      <protection hidden="1"/>
    </xf>
    <xf numFmtId="0" fontId="38" fillId="0" borderId="29" xfId="0" applyFont="1" applyBorder="1" applyAlignment="1" applyProtection="1">
      <alignment horizontal="center" vertical="center" wrapText="1"/>
      <protection hidden="1"/>
    </xf>
    <xf numFmtId="0" fontId="38" fillId="0" borderId="18" xfId="0" applyFont="1" applyBorder="1" applyAlignment="1" applyProtection="1">
      <alignment horizontal="center" vertical="center" wrapText="1"/>
      <protection hidden="1"/>
    </xf>
    <xf numFmtId="0" fontId="38" fillId="0" borderId="6" xfId="0" applyFont="1" applyBorder="1" applyAlignment="1" applyProtection="1">
      <alignment horizontal="center" vertical="center" wrapText="1"/>
      <protection hidden="1"/>
    </xf>
    <xf numFmtId="0" fontId="38" fillId="0" borderId="16" xfId="0" applyFont="1" applyBorder="1" applyAlignment="1" applyProtection="1">
      <alignment horizontal="center" vertical="center" wrapText="1"/>
      <protection hidden="1"/>
    </xf>
    <xf numFmtId="1" fontId="35" fillId="0" borderId="6" xfId="0" applyNumberFormat="1" applyFont="1" applyBorder="1" applyAlignment="1" applyProtection="1">
      <alignment horizontal="center" vertical="center" wrapText="1"/>
      <protection hidden="1"/>
    </xf>
    <xf numFmtId="1" fontId="35" fillId="0" borderId="16" xfId="0" applyNumberFormat="1" applyFont="1" applyBorder="1" applyAlignment="1" applyProtection="1">
      <alignment horizontal="center" vertical="center" wrapText="1"/>
      <protection hidden="1"/>
    </xf>
    <xf numFmtId="0" fontId="40" fillId="0" borderId="0" xfId="0" applyFont="1" applyAlignment="1">
      <alignment horizontal="left" vertical="center" wrapText="1"/>
    </xf>
    <xf numFmtId="0" fontId="37" fillId="0" borderId="17" xfId="0" applyFont="1" applyBorder="1" applyAlignment="1" applyProtection="1">
      <alignment horizontal="left" vertical="center"/>
      <protection locked="0"/>
    </xf>
    <xf numFmtId="0" fontId="42" fillId="0" borderId="0" xfId="0" applyFont="1" applyAlignment="1">
      <alignment horizontal="center" vertical="center"/>
    </xf>
    <xf numFmtId="0" fontId="71" fillId="0" borderId="0" xfId="0" applyFont="1" applyAlignment="1">
      <alignment horizontal="left" vertical="center" wrapText="1"/>
    </xf>
    <xf numFmtId="0" fontId="40" fillId="0" borderId="0" xfId="0" applyFont="1" applyAlignment="1">
      <alignment horizontal="center" vertical="center" wrapText="1"/>
    </xf>
    <xf numFmtId="0" fontId="40" fillId="0" borderId="0" xfId="0" applyFont="1" applyAlignment="1">
      <alignment horizontal="right" vertical="center" wrapText="1"/>
    </xf>
    <xf numFmtId="0" fontId="41" fillId="0" borderId="0" xfId="0" applyFont="1" applyAlignment="1">
      <alignment horizontal="left" vertical="center" wrapText="1"/>
    </xf>
    <xf numFmtId="14" fontId="37" fillId="0" borderId="1" xfId="0" applyNumberFormat="1" applyFont="1" applyBorder="1" applyAlignment="1">
      <alignment horizontal="left" vertical="center" wrapText="1"/>
    </xf>
    <xf numFmtId="14" fontId="37" fillId="0" borderId="17" xfId="0" applyNumberFormat="1" applyFont="1" applyBorder="1" applyAlignment="1">
      <alignment horizontal="left" vertical="center" wrapText="1"/>
    </xf>
    <xf numFmtId="0" fontId="36" fillId="0" borderId="6" xfId="0" applyFont="1" applyBorder="1" applyAlignment="1">
      <alignment horizontal="center" vertical="center" wrapText="1"/>
    </xf>
    <xf numFmtId="0" fontId="36" fillId="0" borderId="16"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6" xfId="0" applyFont="1" applyBorder="1" applyAlignment="1">
      <alignment horizontal="center" vertical="center" wrapText="1"/>
    </xf>
    <xf numFmtId="0" fontId="70" fillId="0" borderId="0" xfId="0" applyFont="1" applyAlignment="1">
      <alignment horizontal="center"/>
    </xf>
    <xf numFmtId="0" fontId="1" fillId="0" borderId="0" xfId="0" applyFont="1" applyAlignment="1">
      <alignment horizontal="center" vertical="center"/>
    </xf>
    <xf numFmtId="0" fontId="41" fillId="0" borderId="0" xfId="0" applyFont="1" applyAlignment="1">
      <alignment horizontal="center" vertical="center"/>
    </xf>
    <xf numFmtId="0" fontId="1" fillId="0" borderId="0" xfId="0" applyFont="1" applyAlignment="1">
      <alignment horizontal="center"/>
    </xf>
    <xf numFmtId="0" fontId="41" fillId="0" borderId="0" xfId="0" applyFont="1" applyAlignment="1">
      <alignment horizontal="center"/>
    </xf>
    <xf numFmtId="0" fontId="40" fillId="0" borderId="29" xfId="0" applyFont="1" applyBorder="1" applyAlignment="1">
      <alignment horizontal="center" vertical="center" wrapText="1"/>
    </xf>
    <xf numFmtId="0" fontId="40" fillId="0" borderId="18" xfId="0" applyFont="1" applyBorder="1" applyAlignment="1">
      <alignment horizontal="center" vertical="center" wrapText="1"/>
    </xf>
    <xf numFmtId="1" fontId="37" fillId="0" borderId="6" xfId="0" applyNumberFormat="1" applyFont="1" applyBorder="1" applyAlignment="1">
      <alignment horizontal="center" vertical="center" wrapText="1"/>
    </xf>
    <xf numFmtId="1" fontId="37" fillId="0" borderId="16" xfId="0" applyNumberFormat="1" applyFont="1" applyBorder="1" applyAlignment="1">
      <alignment horizontal="center" vertical="center" wrapText="1"/>
    </xf>
    <xf numFmtId="0" fontId="41" fillId="0" borderId="0" xfId="0" applyFont="1" applyAlignment="1">
      <alignment horizontal="right"/>
    </xf>
    <xf numFmtId="0" fontId="41" fillId="0" borderId="0" xfId="0" applyFont="1" applyAlignment="1">
      <alignment horizontal="right" wrapText="1"/>
    </xf>
    <xf numFmtId="0" fontId="37" fillId="0" borderId="17" xfId="0" applyFont="1" applyBorder="1" applyAlignment="1">
      <alignment horizontal="left" vertical="center" wrapText="1"/>
    </xf>
    <xf numFmtId="0" fontId="37" fillId="0" borderId="1" xfId="0" applyFont="1" applyBorder="1" applyAlignment="1">
      <alignment horizontal="left" vertical="center" wrapText="1"/>
    </xf>
  </cellXfs>
  <cellStyles count="22">
    <cellStyle name="Ergebnis 1" xfId="3"/>
    <cellStyle name="Ergebnis 1 1" xfId="4"/>
    <cellStyle name="Ergebnis 1 1 1" xfId="5"/>
    <cellStyle name="Ergebnis 1 1 1 1" xfId="6"/>
    <cellStyle name="Ergebnis 1 1 1 1 1" xfId="7"/>
    <cellStyle name="Ergebnis 1 1 1 1 1 1" xfId="8"/>
    <cellStyle name="Ergebnis 1 1 1 1 1 1 1" xfId="9"/>
    <cellStyle name="Ergebnis 1 1 1 1 1 1 1 1" xfId="10"/>
    <cellStyle name="Ergebnis 1 1 1 1 1 1 1 1 1" xfId="11"/>
    <cellStyle name="Komma" xfId="21" builtinId="3"/>
    <cellStyle name="Link" xfId="2" builtinId="8"/>
    <cellStyle name="Standard" xfId="0" builtinId="0"/>
    <cellStyle name="Standard 2" xfId="1"/>
    <cellStyle name="Überschrift 1 1" xfId="12"/>
    <cellStyle name="Überschrift 1 1 1" xfId="13"/>
    <cellStyle name="Überschrift 1 1 1 1" xfId="14"/>
    <cellStyle name="Überschrift 1 1 1 1 1" xfId="15"/>
    <cellStyle name="Überschrift 1 1 1 1 1 1" xfId="16"/>
    <cellStyle name="Überschrift 1 1 1 1 1 1 1" xfId="17"/>
    <cellStyle name="Überschrift 1 1 1 1 1 1 1 1" xfId="18"/>
    <cellStyle name="Überschrift 1 1 1 1 1 1 1 1 1" xfId="19"/>
    <cellStyle name="Überschrift 1 1 1 1 1 1 1 1 1 1" xfId="20"/>
  </cellStyles>
  <dxfs count="45">
    <dxf>
      <fill>
        <patternFill patternType="solid">
          <bgColor rgb="FFF8F8F8"/>
        </patternFill>
      </fill>
    </dxf>
    <dxf>
      <fill>
        <patternFill>
          <bgColor rgb="FFDDDDDD"/>
        </patternFill>
      </fill>
    </dxf>
    <dxf>
      <fill>
        <patternFill patternType="solid">
          <bgColor theme="0" tint="-0.24994659260841701"/>
        </patternFill>
      </fill>
    </dxf>
    <dxf>
      <fill>
        <patternFill patternType="solid">
          <bgColor rgb="FFF8F8F8"/>
        </patternFill>
      </fill>
    </dxf>
    <dxf>
      <fill>
        <patternFill>
          <bgColor rgb="FFDDDDDD"/>
        </patternFill>
      </fill>
    </dxf>
    <dxf>
      <fill>
        <patternFill patternType="solid">
          <bgColor theme="0" tint="-0.24994659260841701"/>
        </patternFill>
      </fill>
    </dxf>
    <dxf>
      <fill>
        <patternFill patternType="solid">
          <bgColor rgb="FFF8F8F8"/>
        </patternFill>
      </fill>
    </dxf>
    <dxf>
      <fill>
        <patternFill>
          <bgColor rgb="FFDDDDDD"/>
        </patternFill>
      </fill>
    </dxf>
    <dxf>
      <fill>
        <patternFill patternType="solid">
          <bgColor theme="0" tint="-0.24994659260841701"/>
        </patternFill>
      </fill>
    </dxf>
    <dxf>
      <fill>
        <patternFill patternType="solid">
          <bgColor theme="0" tint="-0.24994659260841701"/>
        </patternFill>
      </fill>
    </dxf>
    <dxf>
      <fill>
        <patternFill>
          <bgColor rgb="FFDDDDDD"/>
        </patternFill>
      </fill>
    </dxf>
    <dxf>
      <fill>
        <patternFill patternType="solid">
          <bgColor rgb="FFF8F8F8"/>
        </patternFill>
      </fill>
    </dxf>
    <dxf>
      <fill>
        <patternFill patternType="solid">
          <bgColor theme="0" tint="-0.24994659260841701"/>
        </patternFill>
      </fill>
    </dxf>
    <dxf>
      <fill>
        <patternFill>
          <bgColor rgb="FFDDDDDD"/>
        </patternFill>
      </fill>
    </dxf>
    <dxf>
      <fill>
        <patternFill patternType="solid">
          <bgColor rgb="FFF8F8F8"/>
        </patternFill>
      </fill>
    </dxf>
    <dxf>
      <fill>
        <patternFill patternType="solid">
          <bgColor theme="0" tint="-0.24994659260841701"/>
        </patternFill>
      </fill>
    </dxf>
    <dxf>
      <fill>
        <patternFill>
          <bgColor rgb="FFDDDDDD"/>
        </patternFill>
      </fill>
    </dxf>
    <dxf>
      <fill>
        <patternFill patternType="solid">
          <bgColor rgb="FFF8F8F8"/>
        </patternFill>
      </fill>
    </dxf>
    <dxf>
      <fill>
        <patternFill patternType="solid">
          <bgColor rgb="FFF8F8F8"/>
        </patternFill>
      </fill>
    </dxf>
    <dxf>
      <fill>
        <patternFill>
          <bgColor rgb="FFDDDDDD"/>
        </patternFill>
      </fill>
    </dxf>
    <dxf>
      <fill>
        <patternFill patternType="solid">
          <bgColor theme="0" tint="-0.24994659260841701"/>
        </patternFill>
      </fill>
    </dxf>
    <dxf>
      <fill>
        <patternFill patternType="solid">
          <bgColor theme="0" tint="-0.24994659260841701"/>
        </patternFill>
      </fill>
    </dxf>
    <dxf>
      <fill>
        <patternFill>
          <bgColor rgb="FFDDDDDD"/>
        </patternFill>
      </fill>
    </dxf>
    <dxf>
      <fill>
        <patternFill patternType="solid">
          <bgColor rgb="FFF8F8F8"/>
        </patternFill>
      </fill>
    </dxf>
    <dxf>
      <fill>
        <patternFill patternType="solid">
          <bgColor rgb="FFF8F8F8"/>
        </patternFill>
      </fill>
    </dxf>
    <dxf>
      <fill>
        <patternFill>
          <bgColor rgb="FFDDDDDD"/>
        </patternFill>
      </fill>
    </dxf>
    <dxf>
      <fill>
        <patternFill patternType="solid">
          <bgColor theme="0" tint="-0.24994659260841701"/>
        </patternFill>
      </fill>
    </dxf>
    <dxf>
      <fill>
        <patternFill patternType="solid">
          <bgColor theme="0" tint="-0.24994659260841701"/>
        </patternFill>
      </fill>
    </dxf>
    <dxf>
      <fill>
        <patternFill>
          <bgColor rgb="FFDDDDDD"/>
        </patternFill>
      </fill>
    </dxf>
    <dxf>
      <fill>
        <patternFill patternType="solid">
          <bgColor rgb="FFF8F8F8"/>
        </patternFill>
      </fill>
    </dxf>
    <dxf>
      <fill>
        <patternFill patternType="solid">
          <bgColor rgb="FFF8F8F8"/>
        </patternFill>
      </fill>
    </dxf>
    <dxf>
      <fill>
        <patternFill>
          <bgColor rgb="FFDDDDDD"/>
        </patternFill>
      </fill>
    </dxf>
    <dxf>
      <fill>
        <patternFill patternType="none">
          <bgColor auto="1"/>
        </patternFill>
      </fill>
    </dxf>
    <dxf>
      <fill>
        <patternFill patternType="solid">
          <bgColor rgb="FFF8F8F8"/>
        </patternFill>
      </fill>
    </dxf>
    <dxf>
      <fill>
        <patternFill>
          <bgColor rgb="FFDDDDDD"/>
        </patternFill>
      </fill>
    </dxf>
    <dxf>
      <fill>
        <patternFill patternType="none">
          <bgColor auto="1"/>
        </patternFill>
      </fill>
    </dxf>
    <dxf>
      <fill>
        <patternFill patternType="solid">
          <bgColor rgb="FFF8F8F8"/>
        </patternFill>
      </fill>
    </dxf>
    <dxf>
      <fill>
        <patternFill>
          <bgColor rgb="FFDDDDDD"/>
        </patternFill>
      </fill>
    </dxf>
    <dxf>
      <fill>
        <patternFill patternType="none">
          <bgColor auto="1"/>
        </patternFill>
      </fill>
    </dxf>
    <dxf>
      <fill>
        <patternFill patternType="solid">
          <bgColor rgb="FFF8F8F8"/>
        </patternFill>
      </fill>
    </dxf>
    <dxf>
      <fill>
        <patternFill>
          <bgColor rgb="FFDDDDDD"/>
        </patternFill>
      </fill>
    </dxf>
    <dxf>
      <fill>
        <patternFill patternType="none">
          <bgColor auto="1"/>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E1FFEF"/>
      <color rgb="FFFF8F7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12</xdr:col>
      <xdr:colOff>428623</xdr:colOff>
      <xdr:row>31</xdr:row>
      <xdr:rowOff>396867</xdr:rowOff>
    </xdr:from>
    <xdr:to>
      <xdr:col>14</xdr:col>
      <xdr:colOff>571497</xdr:colOff>
      <xdr:row>38</xdr:row>
      <xdr:rowOff>11465</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6673" y="7407267"/>
          <a:ext cx="1771649" cy="1776773"/>
        </a:xfrm>
        <a:prstGeom prst="rect">
          <a:avLst/>
        </a:prstGeom>
      </xdr:spPr>
    </xdr:pic>
    <xdr:clientData/>
  </xdr:twoCellAnchor>
  <xdr:twoCellAnchor editAs="oneCell">
    <xdr:from>
      <xdr:col>21</xdr:col>
      <xdr:colOff>31751</xdr:colOff>
      <xdr:row>2</xdr:row>
      <xdr:rowOff>15876</xdr:rowOff>
    </xdr:from>
    <xdr:to>
      <xdr:col>26</xdr:col>
      <xdr:colOff>166688</xdr:colOff>
      <xdr:row>12</xdr:row>
      <xdr:rowOff>750834</xdr:rowOff>
    </xdr:to>
    <xdr:pic>
      <xdr:nvPicPr>
        <xdr:cNvPr id="3" name="Grafik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6451" y="177801"/>
          <a:ext cx="3944937" cy="1658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247648</xdr:colOff>
      <xdr:row>1</xdr:row>
      <xdr:rowOff>292549</xdr:rowOff>
    </xdr:from>
    <xdr:to>
      <xdr:col>1</xdr:col>
      <xdr:colOff>927598</xdr:colOff>
      <xdr:row>4</xdr:row>
      <xdr:rowOff>82597</xdr:rowOff>
    </xdr:to>
    <xdr:pic>
      <xdr:nvPicPr>
        <xdr:cNvPr id="2" name="Grafi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8" y="292549"/>
          <a:ext cx="1080000" cy="5901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247648</xdr:colOff>
      <xdr:row>1</xdr:row>
      <xdr:rowOff>47623</xdr:rowOff>
    </xdr:from>
    <xdr:to>
      <xdr:col>1</xdr:col>
      <xdr:colOff>927598</xdr:colOff>
      <xdr:row>5</xdr:row>
      <xdr:rowOff>127498</xdr:rowOff>
    </xdr:to>
    <xdr:pic>
      <xdr:nvPicPr>
        <xdr:cNvPr id="3" name="Grafik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8" y="47623"/>
          <a:ext cx="1080000" cy="1080000"/>
        </a:xfrm>
        <a:prstGeom prst="rect">
          <a:avLst/>
        </a:prstGeom>
      </xdr:spPr>
    </xdr:pic>
    <xdr:clientData/>
  </xdr:twoCellAnchor>
  <xdr:twoCellAnchor editAs="oneCell">
    <xdr:from>
      <xdr:col>12</xdr:col>
      <xdr:colOff>457201</xdr:colOff>
      <xdr:row>1</xdr:row>
      <xdr:rowOff>57150</xdr:rowOff>
    </xdr:from>
    <xdr:to>
      <xdr:col>13</xdr:col>
      <xdr:colOff>479365</xdr:colOff>
      <xdr:row>5</xdr:row>
      <xdr:rowOff>137025</xdr:rowOff>
    </xdr:to>
    <xdr:pic>
      <xdr:nvPicPr>
        <xdr:cNvPr id="5" name="Grafik 4">
          <a:extLst>
            <a:ext uri="{FF2B5EF4-FFF2-40B4-BE49-F238E27FC236}">
              <a16:creationId xmlns:a16="http://schemas.microsoft.com/office/drawing/2014/main" id="{00000000-0008-0000-12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30126" y="57150"/>
          <a:ext cx="1080000"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168088</xdr:colOff>
      <xdr:row>0</xdr:row>
      <xdr:rowOff>156883</xdr:rowOff>
    </xdr:from>
    <xdr:to>
      <xdr:col>1</xdr:col>
      <xdr:colOff>1333500</xdr:colOff>
      <xdr:row>5</xdr:row>
      <xdr:rowOff>109083</xdr:rowOff>
    </xdr:to>
    <xdr:pic>
      <xdr:nvPicPr>
        <xdr:cNvPr id="3" name="Grafik 2">
          <a:extLst>
            <a:ext uri="{FF2B5EF4-FFF2-40B4-BE49-F238E27FC236}">
              <a16:creationId xmlns:a16="http://schemas.microsoft.com/office/drawing/2014/main" id="{BF8C86ED-11CD-4DA4-AFC8-1BEE05DA83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088" y="156883"/>
          <a:ext cx="1568824" cy="12072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371475</xdr:colOff>
      <xdr:row>0</xdr:row>
      <xdr:rowOff>114300</xdr:rowOff>
    </xdr:from>
    <xdr:to>
      <xdr:col>1</xdr:col>
      <xdr:colOff>876300</xdr:colOff>
      <xdr:row>3</xdr:row>
      <xdr:rowOff>171450</xdr:rowOff>
    </xdr:to>
    <xdr:pic>
      <xdr:nvPicPr>
        <xdr:cNvPr id="8" name="Grafik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114300"/>
          <a:ext cx="904875" cy="904875"/>
        </a:xfrm>
        <a:prstGeom prst="rect">
          <a:avLst/>
        </a:prstGeom>
      </xdr:spPr>
    </xdr:pic>
    <xdr:clientData/>
  </xdr:twoCellAnchor>
  <xdr:twoCellAnchor editAs="oneCell">
    <xdr:from>
      <xdr:col>12</xdr:col>
      <xdr:colOff>19051</xdr:colOff>
      <xdr:row>0</xdr:row>
      <xdr:rowOff>38101</xdr:rowOff>
    </xdr:from>
    <xdr:to>
      <xdr:col>13</xdr:col>
      <xdr:colOff>234327</xdr:colOff>
      <xdr:row>4</xdr:row>
      <xdr:rowOff>190500</xdr:rowOff>
    </xdr:to>
    <xdr:pic>
      <xdr:nvPicPr>
        <xdr:cNvPr id="10" name="Grafik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91976" y="38101"/>
          <a:ext cx="1273112" cy="1200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371475</xdr:colOff>
      <xdr:row>0</xdr:row>
      <xdr:rowOff>120926</xdr:rowOff>
    </xdr:from>
    <xdr:to>
      <xdr:col>1</xdr:col>
      <xdr:colOff>1362075</xdr:colOff>
      <xdr:row>5</xdr:row>
      <xdr:rowOff>243432</xdr:rowOff>
    </xdr:to>
    <xdr:pic>
      <xdr:nvPicPr>
        <xdr:cNvPr id="2" name="Grafik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20926"/>
          <a:ext cx="1390650" cy="1370281"/>
        </a:xfrm>
        <a:prstGeom prst="rect">
          <a:avLst/>
        </a:prstGeom>
      </xdr:spPr>
    </xdr:pic>
    <xdr:clientData/>
  </xdr:twoCellAnchor>
  <xdr:twoCellAnchor editAs="oneCell">
    <xdr:from>
      <xdr:col>12</xdr:col>
      <xdr:colOff>19051</xdr:colOff>
      <xdr:row>0</xdr:row>
      <xdr:rowOff>133352</xdr:rowOff>
    </xdr:from>
    <xdr:to>
      <xdr:col>13</xdr:col>
      <xdr:colOff>172466</xdr:colOff>
      <xdr:row>5</xdr:row>
      <xdr:rowOff>209550</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stretch>
          <a:fillRect/>
        </a:stretch>
      </xdr:blipFill>
      <xdr:spPr>
        <a:xfrm>
          <a:off x="11991976" y="133352"/>
          <a:ext cx="1211251" cy="1323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uck-\Documents\Hunde\DVG%20Hemer\Turniere\Software\Users\Buck\AppData\Local\Microsoft\Windows\Temporary%20Internet%20Files\Content.IE5\YRQZGW6S\RO-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ku\AppData\Local\Microsoft\Windows\INetCache\Content.Outlook\P6OYT5PE\Hoopers%20-Turniersoftware%202020-%20Versio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arkus\Rally%20Obedience\ROT_18_6_16\TURNIERSOFTWARE%20STARTBERE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uck-\Documents\Hunde\DVG%20Hemer\Turniere\Software\Users\Buck\AppData\Local\Microsoft\Windows\Temporary%20Internet%20Files\Content.IE5\YRQZGW6S\Eigene%20Dateien\My%20Documents\Rally%20Obedience\R.O.T\RO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ung"/>
      <sheetName val="MSÜ"/>
      <sheetName val="Protokoll"/>
      <sheetName val="Liste"/>
    </sheetNames>
    <sheetDataSet>
      <sheetData sheetId="0">
        <row r="4">
          <cell r="D4">
            <v>66</v>
          </cell>
        </row>
      </sheetData>
      <sheetData sheetId="1">
        <row r="6">
          <cell r="C6">
            <v>42</v>
          </cell>
          <cell r="D6">
            <v>1</v>
          </cell>
          <cell r="E6">
            <v>13</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Meldestelle"/>
      <sheetName val="Turnier"/>
      <sheetName val="Wertungsbogen Lauf 1+2"/>
      <sheetName val="Aufkleber längs"/>
      <sheetName val=" Urkunde"/>
    </sheetNames>
    <sheetDataSet>
      <sheetData sheetId="0"/>
      <sheetData sheetId="1"/>
      <sheetData sheetId="2">
        <row r="1">
          <cell r="A1" t="str">
            <v>HSV Testverein</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Ausschreibung"/>
      <sheetName val="Anmeldung"/>
      <sheetName val="Schilder"/>
      <sheetName val="Start"/>
      <sheetName val="Wertung"/>
      <sheetName val="Aufkleber"/>
      <sheetName val="Einzelaufkleber"/>
      <sheetName val="Urkunde"/>
      <sheetName val="Turnierkarte"/>
      <sheetName val="Ablaufplan"/>
      <sheetName val="Seriendruck"/>
      <sheetName val="Org."/>
    </sheetNames>
    <sheetDataSet>
      <sheetData sheetId="0">
        <row r="5">
          <cell r="F5" t="str">
            <v>Hundesportverein Weilheim u. U. e.V.</v>
          </cell>
        </row>
      </sheetData>
      <sheetData sheetId="1"/>
      <sheetData sheetId="2"/>
      <sheetData sheetId="3"/>
      <sheetData sheetId="4">
        <row r="1">
          <cell r="B1" t="str">
            <v>HSV Weilheim u. U. e.V.</v>
          </cell>
        </row>
      </sheetData>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e"/>
      <sheetName val="C1"/>
      <sheetName val="C2"/>
      <sheetName val="C3"/>
      <sheetName val="E1"/>
      <sheetName val="E2"/>
      <sheetName val="F"/>
      <sheetName val="G1"/>
      <sheetName val="G2"/>
      <sheetName val="G3"/>
      <sheetName val="GV"/>
      <sheetName val="I"/>
      <sheetName val="J"/>
      <sheetName val="Fun"/>
      <sheetName val="LN"/>
      <sheetName val="PE1"/>
      <sheetName val="P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1">
          <cell r="A1" t="str">
            <v>&lt;&lt; Menue</v>
          </cell>
          <cell r="D1" t="str">
            <v>Starter Klasse 1</v>
          </cell>
          <cell r="E1" t="str">
            <v>Starter Klasse 2</v>
          </cell>
        </row>
        <row r="2">
          <cell r="C2" t="str">
            <v>ROT-Datenbank</v>
          </cell>
          <cell r="H2" t="str">
            <v>Adressdaten</v>
          </cell>
          <cell r="K2" t="str">
            <v>Kontaktdaten</v>
          </cell>
          <cell r="L2" t="str">
            <v>HF</v>
          </cell>
          <cell r="N2" t="str">
            <v>Hundedaten</v>
          </cell>
          <cell r="T2" t="str">
            <v>VfH Kandel</v>
          </cell>
          <cell r="Z2" t="str">
            <v>Hundefreunde Wörth</v>
          </cell>
          <cell r="AD2" t="str">
            <v>VfH Kandel</v>
          </cell>
          <cell r="AH2" t="str">
            <v>Veranstalter</v>
          </cell>
          <cell r="AL2" t="str">
            <v>Veranstalter</v>
          </cell>
          <cell r="AP2" t="str">
            <v>Veranstalter</v>
          </cell>
          <cell r="AT2" t="str">
            <v>Veranstalter</v>
          </cell>
        </row>
        <row r="3">
          <cell r="A3" t="str">
            <v>ROT</v>
          </cell>
          <cell r="B3" t="str">
            <v>Starter</v>
          </cell>
          <cell r="L3" t="str">
            <v>Geburts-</v>
          </cell>
          <cell r="Q3" t="str">
            <v>Impfschutz</v>
          </cell>
          <cell r="R3" t="str">
            <v>Klasse 1</v>
          </cell>
          <cell r="S3" t="str">
            <v>Klasse 2</v>
          </cell>
          <cell r="T3">
            <v>40090</v>
          </cell>
          <cell r="U3" t="str">
            <v>Richter:</v>
          </cell>
          <cell r="V3" t="str">
            <v>Henk Buren</v>
          </cell>
          <cell r="Z3">
            <v>39971</v>
          </cell>
          <cell r="AA3" t="str">
            <v>Richter:</v>
          </cell>
          <cell r="AB3" t="str">
            <v>Henk Buren</v>
          </cell>
          <cell r="AD3">
            <v>40090</v>
          </cell>
          <cell r="AE3" t="str">
            <v>Richter:</v>
          </cell>
          <cell r="AF3" t="str">
            <v>Henk Buren</v>
          </cell>
          <cell r="AI3" t="str">
            <v>Richter:</v>
          </cell>
          <cell r="AM3" t="str">
            <v>Richter:</v>
          </cell>
          <cell r="AQ3" t="str">
            <v>Richter:</v>
          </cell>
          <cell r="AU3" t="str">
            <v>Richter:</v>
          </cell>
        </row>
        <row r="4">
          <cell r="A4" t="str">
            <v>Nr</v>
          </cell>
          <cell r="B4" t="str">
            <v>Nr</v>
          </cell>
          <cell r="C4" t="str">
            <v>Name</v>
          </cell>
          <cell r="D4" t="str">
            <v>Vorname</v>
          </cell>
          <cell r="E4" t="str">
            <v>Hund</v>
          </cell>
          <cell r="F4" t="str">
            <v>Verein</v>
          </cell>
          <cell r="G4" t="str">
            <v>Adresse</v>
          </cell>
          <cell r="H4" t="str">
            <v>PLZ</v>
          </cell>
          <cell r="I4" t="str">
            <v>Wohnort</v>
          </cell>
          <cell r="J4" t="str">
            <v>Tel.</v>
          </cell>
          <cell r="K4" t="str">
            <v>E-Mail</v>
          </cell>
          <cell r="L4" t="str">
            <v>datum</v>
          </cell>
          <cell r="M4" t="str">
            <v>Hunderasse</v>
          </cell>
          <cell r="N4" t="str">
            <v>Wurftag</v>
          </cell>
          <cell r="O4" t="str">
            <v>H/R</v>
          </cell>
          <cell r="P4" t="str">
            <v>Chip-/Tatoo-Nr.</v>
          </cell>
          <cell r="Q4" t="str">
            <v>bis</v>
          </cell>
          <cell r="R4" t="str">
            <v>seit</v>
          </cell>
          <cell r="S4" t="str">
            <v>seit</v>
          </cell>
          <cell r="T4" t="str">
            <v>Antrag</v>
          </cell>
          <cell r="U4" t="str">
            <v>Leine</v>
          </cell>
          <cell r="V4" t="str">
            <v>Futter</v>
          </cell>
          <cell r="W4" t="str">
            <v>Clicker</v>
          </cell>
          <cell r="X4" t="str">
            <v>KL1</v>
          </cell>
          <cell r="Y4" t="str">
            <v>KL2</v>
          </cell>
          <cell r="Z4" t="str">
            <v>KL1</v>
          </cell>
          <cell r="AB4" t="str">
            <v>KL2</v>
          </cell>
          <cell r="AD4" t="str">
            <v>KL1</v>
          </cell>
          <cell r="AF4" t="str">
            <v>KL2</v>
          </cell>
          <cell r="AH4" t="str">
            <v>KL1</v>
          </cell>
          <cell r="AJ4" t="str">
            <v>KL2</v>
          </cell>
          <cell r="AL4" t="str">
            <v>KL1</v>
          </cell>
          <cell r="AN4" t="str">
            <v>KL2</v>
          </cell>
          <cell r="AP4" t="str">
            <v>KL1</v>
          </cell>
          <cell r="AR4" t="str">
            <v>KL2</v>
          </cell>
          <cell r="AT4" t="str">
            <v>KL1</v>
          </cell>
          <cell r="AV4" t="str">
            <v>KL2</v>
          </cell>
        </row>
        <row r="5">
          <cell r="A5">
            <v>1</v>
          </cell>
          <cell r="B5">
            <v>401</v>
          </cell>
          <cell r="C5" t="str">
            <v>Renz</v>
          </cell>
          <cell r="D5" t="str">
            <v>Iris</v>
          </cell>
          <cell r="E5" t="str">
            <v>Lizzy</v>
          </cell>
        </row>
        <row r="6">
          <cell r="A6">
            <v>2</v>
          </cell>
          <cell r="B6">
            <v>402</v>
          </cell>
          <cell r="C6" t="str">
            <v>Schröder</v>
          </cell>
          <cell r="D6" t="str">
            <v>Angelika</v>
          </cell>
          <cell r="E6" t="str">
            <v>Maya</v>
          </cell>
        </row>
        <row r="7">
          <cell r="A7">
            <v>3</v>
          </cell>
          <cell r="B7">
            <v>403</v>
          </cell>
          <cell r="C7" t="str">
            <v>Mau</v>
          </cell>
          <cell r="D7" t="str">
            <v>Joachim</v>
          </cell>
          <cell r="E7" t="str">
            <v>Lando</v>
          </cell>
        </row>
        <row r="8">
          <cell r="A8">
            <v>4</v>
          </cell>
          <cell r="B8">
            <v>404</v>
          </cell>
          <cell r="C8" t="str">
            <v>Binn</v>
          </cell>
          <cell r="D8" t="str">
            <v>Andrea</v>
          </cell>
          <cell r="E8" t="str">
            <v>Dusty</v>
          </cell>
        </row>
        <row r="9">
          <cell r="A9">
            <v>5</v>
          </cell>
          <cell r="B9">
            <v>405</v>
          </cell>
          <cell r="C9" t="str">
            <v>Bünger</v>
          </cell>
          <cell r="D9" t="str">
            <v>Annette</v>
          </cell>
          <cell r="E9" t="str">
            <v>Paula</v>
          </cell>
        </row>
        <row r="10">
          <cell r="A10">
            <v>6</v>
          </cell>
          <cell r="B10">
            <v>406</v>
          </cell>
          <cell r="C10" t="str">
            <v>Metzger</v>
          </cell>
          <cell r="D10" t="str">
            <v>Horst</v>
          </cell>
          <cell r="E10" t="str">
            <v>Bobby</v>
          </cell>
        </row>
        <row r="11">
          <cell r="A11">
            <v>7</v>
          </cell>
          <cell r="B11">
            <v>407</v>
          </cell>
          <cell r="C11" t="str">
            <v>Buren</v>
          </cell>
          <cell r="D11" t="str">
            <v>Elke</v>
          </cell>
          <cell r="E11" t="str">
            <v>Nelly</v>
          </cell>
        </row>
        <row r="12">
          <cell r="A12">
            <v>8</v>
          </cell>
          <cell r="B12">
            <v>408</v>
          </cell>
          <cell r="C12" t="str">
            <v>Buren</v>
          </cell>
          <cell r="D12" t="str">
            <v>Elke</v>
          </cell>
          <cell r="E12" t="str">
            <v>Bandolero</v>
          </cell>
        </row>
        <row r="13">
          <cell r="A13">
            <v>9</v>
          </cell>
          <cell r="B13">
            <v>409</v>
          </cell>
          <cell r="C13" t="str">
            <v>Amme</v>
          </cell>
          <cell r="D13" t="str">
            <v>Sandra</v>
          </cell>
          <cell r="E13" t="str">
            <v>Balou</v>
          </cell>
        </row>
        <row r="14">
          <cell r="A14">
            <v>10</v>
          </cell>
          <cell r="B14">
            <v>410</v>
          </cell>
          <cell r="C14" t="str">
            <v>Maurer</v>
          </cell>
          <cell r="D14" t="str">
            <v>Susanne</v>
          </cell>
          <cell r="E14" t="str">
            <v>Jule</v>
          </cell>
        </row>
        <row r="15">
          <cell r="A15">
            <v>11</v>
          </cell>
          <cell r="B15">
            <v>411</v>
          </cell>
          <cell r="C15" t="str">
            <v>Sommer</v>
          </cell>
          <cell r="D15" t="str">
            <v>Beate</v>
          </cell>
          <cell r="E15" t="str">
            <v>Chirundu</v>
          </cell>
        </row>
        <row r="16">
          <cell r="A16">
            <v>12</v>
          </cell>
          <cell r="B16">
            <v>412</v>
          </cell>
          <cell r="C16" t="str">
            <v>Platzer</v>
          </cell>
          <cell r="D16" t="str">
            <v>Christina</v>
          </cell>
          <cell r="E16" t="str">
            <v>Sina</v>
          </cell>
        </row>
        <row r="17">
          <cell r="A17">
            <v>13</v>
          </cell>
          <cell r="B17">
            <v>413</v>
          </cell>
          <cell r="C17" t="str">
            <v>Buchleither</v>
          </cell>
          <cell r="D17" t="str">
            <v>Marie</v>
          </cell>
          <cell r="E17" t="str">
            <v>Nelly</v>
          </cell>
        </row>
        <row r="18">
          <cell r="A18">
            <v>14</v>
          </cell>
          <cell r="B18">
            <v>414</v>
          </cell>
          <cell r="C18" t="str">
            <v>Groß</v>
          </cell>
          <cell r="D18" t="str">
            <v>Eva</v>
          </cell>
          <cell r="E18" t="str">
            <v>Davina</v>
          </cell>
        </row>
        <row r="19">
          <cell r="A19">
            <v>15</v>
          </cell>
          <cell r="B19">
            <v>415</v>
          </cell>
          <cell r="C19" t="str">
            <v>Berthold</v>
          </cell>
          <cell r="D19" t="str">
            <v>Gaby</v>
          </cell>
          <cell r="E19" t="str">
            <v>Arès</v>
          </cell>
        </row>
        <row r="20">
          <cell r="A20">
            <v>16</v>
          </cell>
          <cell r="B20">
            <v>416</v>
          </cell>
          <cell r="C20" t="str">
            <v>Krumböck</v>
          </cell>
          <cell r="D20" t="str">
            <v>Manuela</v>
          </cell>
          <cell r="E20" t="str">
            <v>Troll</v>
          </cell>
        </row>
        <row r="21">
          <cell r="A21">
            <v>17</v>
          </cell>
          <cell r="B21">
            <v>417</v>
          </cell>
          <cell r="C21" t="str">
            <v>Behrendt</v>
          </cell>
          <cell r="D21" t="str">
            <v>Tanja</v>
          </cell>
          <cell r="E21" t="str">
            <v>Einstein</v>
          </cell>
        </row>
        <row r="22">
          <cell r="A22">
            <v>18</v>
          </cell>
          <cell r="B22">
            <v>418</v>
          </cell>
          <cell r="C22" t="str">
            <v>Wehnes</v>
          </cell>
          <cell r="D22" t="str">
            <v>Kim</v>
          </cell>
          <cell r="E22" t="str">
            <v>Nala</v>
          </cell>
        </row>
        <row r="23">
          <cell r="A23">
            <v>19</v>
          </cell>
          <cell r="B23">
            <v>419</v>
          </cell>
          <cell r="C23" t="str">
            <v>Wüst</v>
          </cell>
          <cell r="D23" t="str">
            <v>Markus</v>
          </cell>
          <cell r="E23" t="str">
            <v>Cora</v>
          </cell>
        </row>
        <row r="24">
          <cell r="A24">
            <v>20</v>
          </cell>
          <cell r="B24">
            <v>420</v>
          </cell>
          <cell r="C24" t="str">
            <v>Essig</v>
          </cell>
          <cell r="D24" t="str">
            <v>Diana</v>
          </cell>
          <cell r="E24" t="str">
            <v>Juri</v>
          </cell>
        </row>
        <row r="25">
          <cell r="A25">
            <v>21</v>
          </cell>
          <cell r="B25">
            <v>421</v>
          </cell>
          <cell r="C25" t="str">
            <v>Bünger</v>
          </cell>
          <cell r="D25" t="str">
            <v>Annette</v>
          </cell>
          <cell r="E25" t="str">
            <v>Teddy</v>
          </cell>
        </row>
        <row r="26">
          <cell r="A26">
            <v>22</v>
          </cell>
        </row>
        <row r="27">
          <cell r="A27">
            <v>23</v>
          </cell>
        </row>
        <row r="28">
          <cell r="A28">
            <v>24</v>
          </cell>
        </row>
        <row r="29">
          <cell r="A29">
            <v>25</v>
          </cell>
        </row>
        <row r="30">
          <cell r="A30">
            <v>26</v>
          </cell>
        </row>
        <row r="31">
          <cell r="A31">
            <v>27</v>
          </cell>
        </row>
        <row r="32">
          <cell r="A32">
            <v>28</v>
          </cell>
        </row>
        <row r="33">
          <cell r="A33">
            <v>29</v>
          </cell>
        </row>
        <row r="34">
          <cell r="A34">
            <v>30</v>
          </cell>
        </row>
        <row r="35">
          <cell r="A35">
            <v>31</v>
          </cell>
        </row>
        <row r="36">
          <cell r="A36">
            <v>32</v>
          </cell>
        </row>
        <row r="37">
          <cell r="A37">
            <v>33</v>
          </cell>
        </row>
        <row r="38">
          <cell r="A38">
            <v>34</v>
          </cell>
        </row>
        <row r="39">
          <cell r="A39">
            <v>35</v>
          </cell>
        </row>
        <row r="40">
          <cell r="A40">
            <v>36</v>
          </cell>
        </row>
        <row r="41">
          <cell r="A41">
            <v>37</v>
          </cell>
        </row>
        <row r="42">
          <cell r="A42">
            <v>38</v>
          </cell>
        </row>
        <row r="43">
          <cell r="A43">
            <v>39</v>
          </cell>
        </row>
        <row r="44">
          <cell r="A44">
            <v>40</v>
          </cell>
        </row>
        <row r="45">
          <cell r="A45">
            <v>41</v>
          </cell>
        </row>
        <row r="46">
          <cell r="A46">
            <v>42</v>
          </cell>
        </row>
        <row r="47">
          <cell r="A47">
            <v>43</v>
          </cell>
        </row>
        <row r="48">
          <cell r="A48">
            <v>44</v>
          </cell>
        </row>
        <row r="49">
          <cell r="A49">
            <v>45</v>
          </cell>
        </row>
        <row r="50">
          <cell r="A50">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sheetData>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markus.zils@t-online.de" TargetMode="External"/><Relationship Id="rId2" Type="http://schemas.openxmlformats.org/officeDocument/2006/relationships/hyperlink" Target="mailto:hoopers@dvg-hundesport.de" TargetMode="External"/><Relationship Id="rId1" Type="http://schemas.openxmlformats.org/officeDocument/2006/relationships/hyperlink" Target="mailto:hundesport@carstenfoltys.de" TargetMode="External"/><Relationship Id="rId5" Type="http://schemas.openxmlformats.org/officeDocument/2006/relationships/printerSettings" Target="../printerSettings/printerSettings3.bin"/><Relationship Id="rId4" Type="http://schemas.openxmlformats.org/officeDocument/2006/relationships/hyperlink" Target="https://www.carstenfoltys.de/index.php/hundesport/auswertu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
  <sheetViews>
    <sheetView showGridLines="0" tabSelected="1" zoomScale="85" zoomScaleNormal="85" workbookViewId="0">
      <pane ySplit="2" topLeftCell="A3" activePane="bottomLeft" state="frozen"/>
      <selection pane="bottomLeft" activeCell="A11" sqref="A11"/>
    </sheetView>
  </sheetViews>
  <sheetFormatPr baseColWidth="10" defaultColWidth="11.44140625" defaultRowHeight="20.100000000000001" customHeight="1"/>
  <cols>
    <col min="1" max="1" width="25.5546875" style="421" customWidth="1"/>
    <col min="2" max="2" width="35.5546875" style="421" customWidth="1"/>
    <col min="3" max="4" width="40.5546875" style="421" customWidth="1"/>
    <col min="5" max="6" width="11.44140625" style="421"/>
    <col min="7" max="7" width="11.44140625" style="421" customWidth="1"/>
    <col min="8" max="16384" width="11.44140625" style="421"/>
  </cols>
  <sheetData>
    <row r="1" spans="1:4" ht="30" customHeight="1">
      <c r="A1" s="645" t="s">
        <v>319</v>
      </c>
      <c r="B1" s="645"/>
      <c r="C1" s="645"/>
      <c r="D1" s="462" t="s">
        <v>386</v>
      </c>
    </row>
    <row r="2" spans="1:4" ht="30" customHeight="1">
      <c r="A2" s="625" t="s">
        <v>320</v>
      </c>
      <c r="B2" s="625"/>
      <c r="C2" s="625"/>
      <c r="D2" s="462"/>
    </row>
    <row r="3" spans="1:4" s="124" customFormat="1" ht="10.050000000000001" customHeight="1">
      <c r="A3" s="130"/>
      <c r="B3" s="130"/>
    </row>
    <row r="4" spans="1:4" ht="30" customHeight="1">
      <c r="A4" s="651" t="s">
        <v>205</v>
      </c>
      <c r="B4" s="651"/>
      <c r="C4" s="651"/>
      <c r="D4" s="651"/>
    </row>
    <row r="5" spans="1:4" s="124" customFormat="1" ht="20.100000000000001" customHeight="1">
      <c r="A5" s="130"/>
      <c r="B5" s="130"/>
    </row>
    <row r="6" spans="1:4" s="124" customFormat="1" ht="50.1" customHeight="1">
      <c r="A6" s="650" t="s">
        <v>279</v>
      </c>
      <c r="B6" s="650"/>
      <c r="C6" s="650"/>
      <c r="D6" s="650"/>
    </row>
    <row r="7" spans="1:4" s="124" customFormat="1" ht="20.100000000000001" customHeight="1">
      <c r="A7" s="130"/>
      <c r="B7" s="130"/>
    </row>
    <row r="8" spans="1:4" s="124" customFormat="1" ht="20.100000000000001" customHeight="1">
      <c r="A8" s="422" t="s">
        <v>171</v>
      </c>
      <c r="B8" s="130"/>
      <c r="D8" s="574" t="s">
        <v>274</v>
      </c>
    </row>
    <row r="9" spans="1:4" s="124" customFormat="1" ht="20.100000000000001" customHeight="1">
      <c r="A9" s="423" t="s">
        <v>168</v>
      </c>
      <c r="B9" s="130"/>
      <c r="D9" s="575" t="s">
        <v>4</v>
      </c>
    </row>
    <row r="10" spans="1:4" s="124" customFormat="1" ht="20.100000000000001" customHeight="1">
      <c r="A10" s="423"/>
      <c r="B10" s="130"/>
      <c r="D10" s="575" t="s">
        <v>15</v>
      </c>
    </row>
    <row r="11" spans="1:4" s="124" customFormat="1" ht="19.5" customHeight="1">
      <c r="A11" s="461"/>
      <c r="B11" s="648" t="s">
        <v>224</v>
      </c>
      <c r="C11" s="649"/>
      <c r="D11" s="575" t="s">
        <v>29</v>
      </c>
    </row>
    <row r="12" spans="1:4" s="124" customFormat="1" ht="20.100000000000001" customHeight="1">
      <c r="B12" s="646" t="s">
        <v>225</v>
      </c>
      <c r="C12" s="646"/>
    </row>
    <row r="13" spans="1:4" s="124" customFormat="1" ht="20.100000000000001" customHeight="1"/>
    <row r="14" spans="1:4" s="124" customFormat="1" ht="20.100000000000001" customHeight="1">
      <c r="A14" s="425" t="s">
        <v>203</v>
      </c>
      <c r="B14" s="130" t="s">
        <v>204</v>
      </c>
    </row>
    <row r="15" spans="1:4" s="124" customFormat="1" ht="35.1" customHeight="1">
      <c r="B15" s="652" t="s">
        <v>216</v>
      </c>
      <c r="C15" s="652"/>
      <c r="D15" s="652"/>
    </row>
    <row r="16" spans="1:4" s="124" customFormat="1" ht="20.100000000000001" customHeight="1"/>
    <row r="17" spans="1:4" s="124" customFormat="1" ht="20.100000000000001" customHeight="1">
      <c r="A17" s="418" t="s">
        <v>96</v>
      </c>
      <c r="B17" s="653" t="s">
        <v>106</v>
      </c>
      <c r="C17" s="653"/>
      <c r="D17" s="653"/>
    </row>
    <row r="18" spans="1:4" s="124" customFormat="1" ht="20.100000000000001" customHeight="1">
      <c r="B18" s="124" t="s">
        <v>226</v>
      </c>
      <c r="C18" s="124" t="s">
        <v>264</v>
      </c>
      <c r="D18" s="116" t="s">
        <v>265</v>
      </c>
    </row>
    <row r="19" spans="1:4" s="124" customFormat="1" ht="20.100000000000001" customHeight="1">
      <c r="C19" s="124" t="s">
        <v>254</v>
      </c>
      <c r="D19" s="116" t="s">
        <v>255</v>
      </c>
    </row>
    <row r="20" spans="1:4" s="124" customFormat="1" ht="20.100000000000001" customHeight="1">
      <c r="C20" s="124" t="s">
        <v>30</v>
      </c>
      <c r="D20" s="116" t="s">
        <v>256</v>
      </c>
    </row>
    <row r="21" spans="1:4" s="124" customFormat="1" ht="20.100000000000001" customHeight="1">
      <c r="C21" s="124" t="s">
        <v>43</v>
      </c>
      <c r="D21" s="116" t="s">
        <v>218</v>
      </c>
    </row>
    <row r="22" spans="1:4" s="124" customFormat="1" ht="20.100000000000001" customHeight="1">
      <c r="C22" s="124" t="s">
        <v>257</v>
      </c>
      <c r="D22" s="539" t="s">
        <v>258</v>
      </c>
    </row>
    <row r="23" spans="1:4" s="124" customFormat="1" ht="20.100000000000001" customHeight="1">
      <c r="C23" s="124" t="s">
        <v>259</v>
      </c>
      <c r="D23" s="116" t="s">
        <v>4</v>
      </c>
    </row>
    <row r="24" spans="1:4" s="124" customFormat="1" ht="20.100000000000001" customHeight="1">
      <c r="C24" s="124" t="s">
        <v>260</v>
      </c>
      <c r="D24" s="540">
        <v>123456789012345</v>
      </c>
    </row>
    <row r="25" spans="1:4" s="124" customFormat="1" ht="10.050000000000001" customHeight="1">
      <c r="D25" s="540"/>
    </row>
    <row r="26" spans="1:4" s="124" customFormat="1" ht="20.100000000000001" customHeight="1">
      <c r="B26" s="646" t="s">
        <v>173</v>
      </c>
      <c r="C26" s="646"/>
      <c r="D26" s="646"/>
    </row>
    <row r="27" spans="1:4" s="124" customFormat="1" ht="20.100000000000001" customHeight="1">
      <c r="B27" s="646" t="s">
        <v>166</v>
      </c>
      <c r="C27" s="646"/>
      <c r="D27" s="646"/>
    </row>
    <row r="28" spans="1:4" s="124" customFormat="1" ht="35.1" customHeight="1">
      <c r="B28" s="647" t="s">
        <v>185</v>
      </c>
      <c r="C28" s="647"/>
      <c r="D28" s="647"/>
    </row>
    <row r="29" spans="1:4" s="124" customFormat="1" ht="35.1" customHeight="1">
      <c r="B29" s="654" t="s">
        <v>209</v>
      </c>
      <c r="C29" s="654"/>
      <c r="D29" s="654"/>
    </row>
    <row r="30" spans="1:4" s="124" customFormat="1" ht="20.100000000000001" customHeight="1">
      <c r="B30" s="646" t="s">
        <v>172</v>
      </c>
      <c r="C30" s="646"/>
      <c r="D30" s="646"/>
    </row>
    <row r="31" spans="1:4" s="124" customFormat="1" ht="10.050000000000001" customHeight="1"/>
    <row r="32" spans="1:4" s="124" customFormat="1" ht="20.100000000000001" customHeight="1">
      <c r="B32" s="130" t="s">
        <v>210</v>
      </c>
    </row>
    <row r="33" spans="1:4" s="124" customFormat="1" ht="30" customHeight="1">
      <c r="B33" s="124" t="s">
        <v>77</v>
      </c>
      <c r="C33" s="652" t="s">
        <v>261</v>
      </c>
      <c r="D33" s="652"/>
    </row>
    <row r="34" spans="1:4" s="124" customFormat="1" ht="20.100000000000001" customHeight="1">
      <c r="B34" s="124" t="s">
        <v>211</v>
      </c>
      <c r="C34" s="652" t="s">
        <v>262</v>
      </c>
      <c r="D34" s="652"/>
    </row>
    <row r="35" spans="1:4" s="124" customFormat="1" ht="20.100000000000001" customHeight="1">
      <c r="B35" s="124" t="s">
        <v>100</v>
      </c>
      <c r="C35" s="652" t="s">
        <v>212</v>
      </c>
      <c r="D35" s="652"/>
    </row>
    <row r="36" spans="1:4" s="124" customFormat="1" ht="35.1" customHeight="1">
      <c r="B36" s="463" t="s">
        <v>208</v>
      </c>
      <c r="C36" s="647" t="s">
        <v>263</v>
      </c>
      <c r="D36" s="647"/>
    </row>
    <row r="37" spans="1:4" s="124" customFormat="1" ht="20.100000000000001" customHeight="1">
      <c r="B37" s="124" t="s">
        <v>94</v>
      </c>
      <c r="C37" s="652" t="s">
        <v>213</v>
      </c>
      <c r="D37" s="652"/>
    </row>
    <row r="38" spans="1:4" s="124" customFormat="1" ht="20.100000000000001" customHeight="1">
      <c r="B38" s="124" t="s">
        <v>214</v>
      </c>
      <c r="C38" s="652" t="s">
        <v>215</v>
      </c>
      <c r="D38" s="652"/>
    </row>
    <row r="39" spans="1:4" s="124" customFormat="1" ht="10.050000000000001" customHeight="1"/>
    <row r="40" spans="1:4" s="124" customFormat="1" ht="20.100000000000001" customHeight="1">
      <c r="B40" s="653" t="s">
        <v>160</v>
      </c>
      <c r="C40" s="653"/>
      <c r="D40" s="653"/>
    </row>
    <row r="41" spans="1:4" s="124" customFormat="1" ht="20.100000000000001" customHeight="1"/>
    <row r="42" spans="1:4" s="124" customFormat="1" ht="20.100000000000001" customHeight="1">
      <c r="A42" s="419" t="s">
        <v>70</v>
      </c>
      <c r="B42" s="653" t="s">
        <v>167</v>
      </c>
      <c r="C42" s="653"/>
      <c r="D42" s="653"/>
    </row>
    <row r="43" spans="1:4" s="124" customFormat="1" ht="35.1" customHeight="1">
      <c r="B43" s="464" t="s">
        <v>148</v>
      </c>
      <c r="C43" s="647" t="s">
        <v>161</v>
      </c>
      <c r="D43" s="647"/>
    </row>
    <row r="44" spans="1:4" s="124" customFormat="1" ht="20.100000000000001" customHeight="1">
      <c r="B44" s="130"/>
      <c r="C44" s="423" t="s">
        <v>149</v>
      </c>
    </row>
    <row r="45" spans="1:4" s="124" customFormat="1" ht="20.100000000000001" customHeight="1">
      <c r="C45" s="124" t="s">
        <v>162</v>
      </c>
    </row>
    <row r="46" spans="1:4" s="124" customFormat="1" ht="20.100000000000001" customHeight="1">
      <c r="B46" s="656" t="s">
        <v>176</v>
      </c>
      <c r="C46" s="656"/>
      <c r="D46" s="656"/>
    </row>
    <row r="47" spans="1:4" s="124" customFormat="1" ht="10.050000000000001" customHeight="1">
      <c r="B47" s="130"/>
    </row>
    <row r="48" spans="1:4" s="124" customFormat="1" ht="20.100000000000001" customHeight="1">
      <c r="B48" s="657" t="s">
        <v>122</v>
      </c>
      <c r="C48" s="657"/>
      <c r="D48" s="657"/>
    </row>
    <row r="49" spans="1:4" s="124" customFormat="1" ht="20.100000000000001" customHeight="1">
      <c r="B49" s="124" t="s">
        <v>120</v>
      </c>
      <c r="C49" s="646"/>
      <c r="D49" s="646"/>
    </row>
    <row r="50" spans="1:4" s="124" customFormat="1" ht="20.100000000000001" customHeight="1">
      <c r="B50" s="124" t="s">
        <v>113</v>
      </c>
      <c r="C50" s="655" t="s">
        <v>114</v>
      </c>
      <c r="D50" s="655"/>
    </row>
    <row r="51" spans="1:4" s="124" customFormat="1" ht="20.100000000000001" customHeight="1">
      <c r="B51" s="124" t="s">
        <v>115</v>
      </c>
      <c r="C51" s="646" t="s">
        <v>116</v>
      </c>
      <c r="D51" s="646"/>
    </row>
    <row r="52" spans="1:4" s="124" customFormat="1" ht="20.100000000000001" customHeight="1">
      <c r="B52" s="124" t="s">
        <v>117</v>
      </c>
      <c r="C52" s="646"/>
      <c r="D52" s="646"/>
    </row>
    <row r="53" spans="1:4" s="124" customFormat="1" ht="20.100000000000001" customHeight="1">
      <c r="C53" s="116"/>
      <c r="D53" s="116"/>
    </row>
    <row r="54" spans="1:4" s="124" customFormat="1" ht="20.100000000000001" customHeight="1">
      <c r="A54" s="631" t="s">
        <v>323</v>
      </c>
      <c r="B54" s="646" t="s">
        <v>280</v>
      </c>
      <c r="C54" s="646"/>
      <c r="D54" s="646"/>
    </row>
    <row r="55" spans="1:4" s="124" customFormat="1" ht="20.100000000000001" customHeight="1">
      <c r="A55" s="424"/>
      <c r="B55" s="646" t="s">
        <v>281</v>
      </c>
      <c r="C55" s="646"/>
      <c r="D55" s="646"/>
    </row>
    <row r="56" spans="1:4" s="124" customFormat="1" ht="20.100000000000001" customHeight="1">
      <c r="A56" s="424"/>
      <c r="B56" s="646" t="s">
        <v>324</v>
      </c>
      <c r="C56" s="646"/>
      <c r="D56" s="646"/>
    </row>
    <row r="57" spans="1:4" s="124" customFormat="1" ht="20.100000000000001" customHeight="1">
      <c r="A57" s="424"/>
      <c r="B57" s="646" t="s">
        <v>228</v>
      </c>
      <c r="C57" s="646"/>
      <c r="D57" s="646"/>
    </row>
    <row r="58" spans="1:4" s="124" customFormat="1" ht="20.100000000000001" customHeight="1">
      <c r="A58" s="424"/>
      <c r="B58" s="116"/>
      <c r="C58" s="116"/>
      <c r="D58" s="116"/>
    </row>
    <row r="59" spans="1:4" s="124" customFormat="1" ht="20.100000000000001" customHeight="1">
      <c r="A59" s="631" t="s">
        <v>326</v>
      </c>
      <c r="B59" s="653" t="s">
        <v>282</v>
      </c>
      <c r="C59" s="653"/>
      <c r="D59" s="653"/>
    </row>
    <row r="60" spans="1:4" s="124" customFormat="1" ht="20.100000000000001" customHeight="1">
      <c r="B60" s="646" t="s">
        <v>283</v>
      </c>
      <c r="C60" s="646"/>
      <c r="D60" s="646"/>
    </row>
    <row r="61" spans="1:4" s="124" customFormat="1" ht="20.100000000000001" customHeight="1">
      <c r="B61" s="646" t="s">
        <v>325</v>
      </c>
      <c r="C61" s="646"/>
      <c r="D61" s="646"/>
    </row>
    <row r="62" spans="1:4" s="124" customFormat="1" ht="20.100000000000001" customHeight="1">
      <c r="B62" s="130"/>
    </row>
    <row r="63" spans="1:4" s="124" customFormat="1" ht="20.100000000000001" customHeight="1">
      <c r="A63" s="426" t="s">
        <v>69</v>
      </c>
      <c r="B63" s="653" t="s">
        <v>97</v>
      </c>
      <c r="C63" s="653"/>
      <c r="D63" s="653"/>
    </row>
    <row r="64" spans="1:4" s="124" customFormat="1" ht="20.100000000000001" customHeight="1">
      <c r="A64" s="424"/>
      <c r="B64" s="646" t="s">
        <v>281</v>
      </c>
      <c r="C64" s="646"/>
      <c r="D64" s="646"/>
    </row>
    <row r="65" spans="1:4" s="124" customFormat="1" ht="20.100000000000001" customHeight="1">
      <c r="B65" s="130"/>
    </row>
    <row r="66" spans="1:4" s="124" customFormat="1" ht="20.100000000000001" customHeight="1">
      <c r="A66" s="427" t="s">
        <v>65</v>
      </c>
      <c r="B66" s="653" t="s">
        <v>98</v>
      </c>
      <c r="C66" s="653"/>
      <c r="D66" s="653"/>
    </row>
    <row r="67" spans="1:4" s="124" customFormat="1" ht="20.100000000000001" customHeight="1">
      <c r="A67" s="424"/>
      <c r="B67" s="646" t="s">
        <v>281</v>
      </c>
      <c r="C67" s="646"/>
      <c r="D67" s="646"/>
    </row>
    <row r="68" spans="1:4" s="124" customFormat="1" ht="20.100000000000001" customHeight="1">
      <c r="B68" s="130"/>
    </row>
    <row r="69" spans="1:4" s="124" customFormat="1" ht="20.100000000000001" customHeight="1">
      <c r="A69" s="429" t="s">
        <v>227</v>
      </c>
      <c r="B69" s="653" t="s">
        <v>99</v>
      </c>
      <c r="C69" s="653"/>
      <c r="D69" s="653"/>
    </row>
    <row r="70" spans="1:4" s="124" customFormat="1" ht="20.100000000000001" customHeight="1">
      <c r="A70" s="424"/>
      <c r="B70" s="646" t="s">
        <v>318</v>
      </c>
      <c r="C70" s="646"/>
      <c r="D70" s="646"/>
    </row>
    <row r="71" spans="1:4" s="124" customFormat="1" ht="20.100000000000001" customHeight="1"/>
    <row r="72" spans="1:4" s="124" customFormat="1" ht="20.100000000000001" customHeight="1">
      <c r="A72" s="430" t="s">
        <v>140</v>
      </c>
      <c r="B72" s="653" t="s">
        <v>109</v>
      </c>
      <c r="C72" s="653"/>
      <c r="D72" s="653"/>
    </row>
    <row r="73" spans="1:4" s="124" customFormat="1" ht="20.100000000000001" customHeight="1">
      <c r="A73" s="424"/>
      <c r="B73" s="646" t="s">
        <v>281</v>
      </c>
      <c r="C73" s="646"/>
      <c r="D73" s="646"/>
    </row>
    <row r="74" spans="1:4" s="124" customFormat="1" ht="20.100000000000001" customHeight="1">
      <c r="A74" s="424"/>
      <c r="B74" s="130"/>
    </row>
    <row r="75" spans="1:4" s="124" customFormat="1" ht="20.100000000000001" customHeight="1">
      <c r="A75" s="420" t="s">
        <v>230</v>
      </c>
      <c r="B75" s="130" t="s">
        <v>231</v>
      </c>
    </row>
    <row r="76" spans="1:4" s="124" customFormat="1" ht="50.1" customHeight="1">
      <c r="A76" s="463" t="s">
        <v>229</v>
      </c>
      <c r="B76" s="647" t="s">
        <v>232</v>
      </c>
      <c r="C76" s="647"/>
      <c r="D76" s="647"/>
    </row>
    <row r="77" spans="1:4" s="124" customFormat="1" ht="20.100000000000001" customHeight="1">
      <c r="A77" s="124" t="s">
        <v>233</v>
      </c>
      <c r="B77" s="646" t="s">
        <v>236</v>
      </c>
      <c r="C77" s="646"/>
      <c r="D77" s="646"/>
    </row>
    <row r="78" spans="1:4" s="124" customFormat="1" ht="20.100000000000001" customHeight="1">
      <c r="B78" s="124" t="s">
        <v>234</v>
      </c>
      <c r="C78" s="646" t="s">
        <v>235</v>
      </c>
      <c r="D78" s="646"/>
    </row>
    <row r="79" spans="1:4" s="124" customFormat="1" ht="20.100000000000001" customHeight="1">
      <c r="A79" s="124" t="s">
        <v>237</v>
      </c>
      <c r="B79" s="646" t="s">
        <v>238</v>
      </c>
      <c r="C79" s="646"/>
      <c r="D79" s="646"/>
    </row>
    <row r="80" spans="1:4" s="124" customFormat="1" ht="20.100000000000001" customHeight="1">
      <c r="B80" s="124" t="s">
        <v>234</v>
      </c>
      <c r="C80" s="646" t="s">
        <v>239</v>
      </c>
      <c r="D80" s="646"/>
    </row>
    <row r="81" spans="1:4" s="124" customFormat="1" ht="10.050000000000001" customHeight="1"/>
    <row r="82" spans="1:4" s="124" customFormat="1" ht="20.100000000000001" customHeight="1">
      <c r="A82" s="124" t="s">
        <v>240</v>
      </c>
      <c r="B82" s="646" t="s">
        <v>72</v>
      </c>
      <c r="C82" s="646"/>
      <c r="D82" s="646"/>
    </row>
    <row r="83" spans="1:4" s="124" customFormat="1" ht="20.100000000000001" customHeight="1">
      <c r="B83" s="646" t="s">
        <v>73</v>
      </c>
      <c r="C83" s="646"/>
      <c r="D83" s="646"/>
    </row>
    <row r="84" spans="1:4" s="124" customFormat="1" ht="20.100000000000001" customHeight="1">
      <c r="B84" s="646" t="s">
        <v>131</v>
      </c>
      <c r="C84" s="646"/>
      <c r="D84" s="646"/>
    </row>
    <row r="85" spans="1:4" s="124" customFormat="1" ht="20.100000000000001" customHeight="1"/>
    <row r="86" spans="1:4" s="124" customFormat="1" ht="20.100000000000001" customHeight="1">
      <c r="A86" s="428" t="s">
        <v>71</v>
      </c>
      <c r="B86" s="653" t="s">
        <v>107</v>
      </c>
      <c r="C86" s="653"/>
      <c r="D86" s="653"/>
    </row>
    <row r="87" spans="1:4" s="124" customFormat="1" ht="20.100000000000001" customHeight="1">
      <c r="B87" s="646" t="s">
        <v>105</v>
      </c>
      <c r="C87" s="646"/>
      <c r="D87" s="646"/>
    </row>
    <row r="88" spans="1:4" s="124" customFormat="1" ht="20.100000000000001" customHeight="1">
      <c r="B88" s="646" t="s">
        <v>108</v>
      </c>
      <c r="C88" s="646"/>
      <c r="D88" s="646"/>
    </row>
    <row r="89" spans="1:4" s="124" customFormat="1" ht="20.100000000000001" customHeight="1">
      <c r="B89" s="646" t="s">
        <v>118</v>
      </c>
      <c r="C89" s="646"/>
      <c r="D89" s="646"/>
    </row>
    <row r="90" spans="1:4" s="124" customFormat="1" ht="20.100000000000001" customHeight="1">
      <c r="B90" s="116"/>
      <c r="C90" s="116"/>
      <c r="D90" s="116"/>
    </row>
    <row r="91" spans="1:4" s="124" customFormat="1" ht="20.100000000000001" customHeight="1">
      <c r="A91" s="607" t="s">
        <v>284</v>
      </c>
      <c r="B91" s="653" t="s">
        <v>285</v>
      </c>
      <c r="C91" s="653"/>
      <c r="D91" s="653"/>
    </row>
    <row r="92" spans="1:4" s="124" customFormat="1" ht="20.100000000000001" customHeight="1">
      <c r="B92" s="646" t="s">
        <v>286</v>
      </c>
      <c r="C92" s="646"/>
      <c r="D92" s="646"/>
    </row>
    <row r="93" spans="1:4" s="124" customFormat="1" ht="20.100000000000001" customHeight="1">
      <c r="B93" s="646" t="s">
        <v>287</v>
      </c>
      <c r="C93" s="646"/>
      <c r="D93" s="646"/>
    </row>
    <row r="94" spans="1:4" s="124" customFormat="1" ht="20.100000000000001" customHeight="1">
      <c r="B94" s="124" t="s">
        <v>242</v>
      </c>
      <c r="C94" s="646" t="s">
        <v>288</v>
      </c>
      <c r="D94" s="646"/>
    </row>
    <row r="95" spans="1:4" s="124" customFormat="1" ht="20.100000000000001" customHeight="1">
      <c r="B95" s="646" t="s">
        <v>289</v>
      </c>
      <c r="C95" s="646"/>
      <c r="D95" s="646"/>
    </row>
    <row r="96" spans="1:4" s="124" customFormat="1" ht="20.100000000000001" customHeight="1"/>
    <row r="97" spans="1:4" s="124" customFormat="1" ht="20.100000000000001" customHeight="1">
      <c r="A97" s="607" t="s">
        <v>374</v>
      </c>
      <c r="B97" s="653" t="s">
        <v>193</v>
      </c>
      <c r="C97" s="653"/>
      <c r="D97" s="653"/>
    </row>
    <row r="98" spans="1:4" s="124" customFormat="1" ht="20.100000000000001" customHeight="1">
      <c r="B98" s="646" t="s">
        <v>290</v>
      </c>
      <c r="C98" s="646"/>
      <c r="D98" s="646"/>
    </row>
    <row r="99" spans="1:4" s="124" customFormat="1" ht="20.100000000000001" customHeight="1">
      <c r="B99" s="646" t="s">
        <v>291</v>
      </c>
      <c r="C99" s="646"/>
      <c r="D99" s="646"/>
    </row>
    <row r="100" spans="1:4" ht="20.100000000000001" customHeight="1">
      <c r="B100" s="124" t="s">
        <v>242</v>
      </c>
      <c r="C100" s="646" t="s">
        <v>241</v>
      </c>
      <c r="D100" s="646"/>
    </row>
  </sheetData>
  <sheetProtection password="EECD" sheet="1" objects="1" scenarios="1"/>
  <mergeCells count="63">
    <mergeCell ref="B99:D99"/>
    <mergeCell ref="C100:D100"/>
    <mergeCell ref="B93:D93"/>
    <mergeCell ref="C94:D94"/>
    <mergeCell ref="B95:D95"/>
    <mergeCell ref="B97:D97"/>
    <mergeCell ref="B98:D98"/>
    <mergeCell ref="B73:D73"/>
    <mergeCell ref="B40:D40"/>
    <mergeCell ref="B42:D42"/>
    <mergeCell ref="C43:D43"/>
    <mergeCell ref="B46:D46"/>
    <mergeCell ref="B48:D48"/>
    <mergeCell ref="B88:D88"/>
    <mergeCell ref="B89:D89"/>
    <mergeCell ref="B61:D61"/>
    <mergeCell ref="B91:D91"/>
    <mergeCell ref="B59:D59"/>
    <mergeCell ref="B60:D60"/>
    <mergeCell ref="B82:D82"/>
    <mergeCell ref="B83:D83"/>
    <mergeCell ref="B84:D84"/>
    <mergeCell ref="B86:D86"/>
    <mergeCell ref="B87:D87"/>
    <mergeCell ref="B79:D79"/>
    <mergeCell ref="C80:D80"/>
    <mergeCell ref="B64:D64"/>
    <mergeCell ref="B67:D67"/>
    <mergeCell ref="B70:D70"/>
    <mergeCell ref="B92:D92"/>
    <mergeCell ref="C51:D51"/>
    <mergeCell ref="C50:D50"/>
    <mergeCell ref="C49:D49"/>
    <mergeCell ref="C52:D52"/>
    <mergeCell ref="B63:D63"/>
    <mergeCell ref="B54:D54"/>
    <mergeCell ref="B55:D55"/>
    <mergeCell ref="B56:D56"/>
    <mergeCell ref="B57:D57"/>
    <mergeCell ref="B66:D66"/>
    <mergeCell ref="B69:D69"/>
    <mergeCell ref="B72:D72"/>
    <mergeCell ref="B76:D76"/>
    <mergeCell ref="C78:D78"/>
    <mergeCell ref="B77:D77"/>
    <mergeCell ref="C36:D36"/>
    <mergeCell ref="C37:D37"/>
    <mergeCell ref="C38:D38"/>
    <mergeCell ref="C33:D33"/>
    <mergeCell ref="B15:D15"/>
    <mergeCell ref="B17:D17"/>
    <mergeCell ref="B29:D29"/>
    <mergeCell ref="B30:D30"/>
    <mergeCell ref="C34:D34"/>
    <mergeCell ref="C35:D35"/>
    <mergeCell ref="A1:C1"/>
    <mergeCell ref="B26:D26"/>
    <mergeCell ref="B27:D27"/>
    <mergeCell ref="B28:D28"/>
    <mergeCell ref="B11:C11"/>
    <mergeCell ref="B12:C12"/>
    <mergeCell ref="A6:D6"/>
    <mergeCell ref="A4:D4"/>
  </mergeCells>
  <printOptions horizontalCentered="1"/>
  <pageMargins left="0.78740157480314965" right="0.78740157480314965" top="0.59055118110236227" bottom="0.59055118110236227" header="0.31496062992125984" footer="0.31496062992125984"/>
  <pageSetup paperSize="9" scale="59" fitToHeight="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workbookViewId="0">
      <pane ySplit="4" topLeftCell="A5" activePane="bottomLeft" state="frozen"/>
      <selection pane="bottomLeft" activeCell="F24" sqref="F24"/>
    </sheetView>
  </sheetViews>
  <sheetFormatPr baseColWidth="10" defaultRowHeight="14.4"/>
  <cols>
    <col min="2" max="2" width="2.44140625" customWidth="1"/>
    <col min="3" max="3" width="3.77734375" customWidth="1"/>
  </cols>
  <sheetData>
    <row r="1" spans="1:12">
      <c r="A1" t="s">
        <v>319</v>
      </c>
    </row>
    <row r="2" spans="1:12">
      <c r="A2" t="s">
        <v>320</v>
      </c>
    </row>
    <row r="4" spans="1:12">
      <c r="A4" t="s">
        <v>330</v>
      </c>
    </row>
    <row r="7" spans="1:12">
      <c r="A7" s="637" t="s">
        <v>331</v>
      </c>
    </row>
    <row r="9" spans="1:12" ht="30" customHeight="1">
      <c r="A9" s="658" t="s">
        <v>332</v>
      </c>
      <c r="B9" s="658"/>
      <c r="C9" s="658"/>
      <c r="D9" s="658"/>
      <c r="E9" s="658"/>
      <c r="F9" s="658"/>
      <c r="G9" s="658"/>
      <c r="H9" s="658"/>
      <c r="I9" s="658"/>
      <c r="J9" s="658"/>
      <c r="K9" s="658"/>
      <c r="L9" s="658"/>
    </row>
    <row r="11" spans="1:12">
      <c r="A11" s="637" t="s">
        <v>333</v>
      </c>
    </row>
    <row r="12" spans="1:12">
      <c r="A12" s="637"/>
    </row>
    <row r="13" spans="1:12">
      <c r="A13" s="638">
        <v>44934</v>
      </c>
      <c r="C13" t="s">
        <v>383</v>
      </c>
    </row>
    <row r="15" spans="1:12">
      <c r="C15" s="639" t="s">
        <v>335</v>
      </c>
    </row>
    <row r="16" spans="1:12">
      <c r="C16" t="s">
        <v>384</v>
      </c>
    </row>
    <row r="17" spans="1:12">
      <c r="C17" t="s">
        <v>385</v>
      </c>
    </row>
    <row r="19" spans="1:12">
      <c r="A19" s="638">
        <v>44916</v>
      </c>
      <c r="C19" t="s">
        <v>334</v>
      </c>
    </row>
    <row r="21" spans="1:12">
      <c r="C21" s="639" t="s">
        <v>335</v>
      </c>
    </row>
    <row r="22" spans="1:12">
      <c r="C22" t="s">
        <v>336</v>
      </c>
    </row>
    <row r="23" spans="1:12">
      <c r="C23" t="s">
        <v>337</v>
      </c>
    </row>
    <row r="24" spans="1:12">
      <c r="D24" t="s">
        <v>338</v>
      </c>
    </row>
    <row r="25" spans="1:12">
      <c r="C25" s="639" t="s">
        <v>339</v>
      </c>
    </row>
    <row r="26" spans="1:12" ht="30" customHeight="1">
      <c r="D26" s="659" t="s">
        <v>340</v>
      </c>
      <c r="E26" s="659"/>
      <c r="F26" s="659"/>
      <c r="G26" s="659"/>
      <c r="H26" s="659"/>
      <c r="I26" s="659"/>
      <c r="J26" s="659"/>
      <c r="K26" s="659"/>
      <c r="L26" s="659"/>
    </row>
    <row r="27" spans="1:12">
      <c r="C27" t="s">
        <v>341</v>
      </c>
    </row>
    <row r="28" spans="1:12">
      <c r="D28" t="s">
        <v>342</v>
      </c>
    </row>
    <row r="30" spans="1:12">
      <c r="A30" s="638">
        <v>44908</v>
      </c>
      <c r="C30" t="s">
        <v>343</v>
      </c>
    </row>
    <row r="32" spans="1:12">
      <c r="C32" s="639" t="s">
        <v>344</v>
      </c>
    </row>
    <row r="33" spans="1:12" ht="30" customHeight="1">
      <c r="D33" s="659" t="s">
        <v>345</v>
      </c>
      <c r="E33" s="659"/>
      <c r="F33" s="659"/>
      <c r="G33" s="659"/>
      <c r="H33" s="659"/>
      <c r="I33" s="659"/>
      <c r="J33" s="659"/>
      <c r="K33" s="659"/>
      <c r="L33" s="659"/>
    </row>
    <row r="35" spans="1:12">
      <c r="A35" s="638">
        <v>44891</v>
      </c>
      <c r="C35" t="s">
        <v>346</v>
      </c>
    </row>
    <row r="37" spans="1:12">
      <c r="C37" s="639" t="s">
        <v>335</v>
      </c>
      <c r="D37" s="640"/>
    </row>
    <row r="38" spans="1:12">
      <c r="C38" s="639" t="s">
        <v>347</v>
      </c>
    </row>
    <row r="39" spans="1:12">
      <c r="C39" s="639"/>
      <c r="D39" s="639" t="s">
        <v>348</v>
      </c>
    </row>
    <row r="40" spans="1:12">
      <c r="D40" s="639" t="s">
        <v>349</v>
      </c>
    </row>
    <row r="41" spans="1:12">
      <c r="D41" s="639" t="s">
        <v>350</v>
      </c>
    </row>
    <row r="42" spans="1:12">
      <c r="C42" s="639" t="s">
        <v>351</v>
      </c>
    </row>
    <row r="43" spans="1:12">
      <c r="C43" s="639"/>
      <c r="D43" s="639" t="s">
        <v>352</v>
      </c>
    </row>
    <row r="44" spans="1:12">
      <c r="D44" s="639" t="s">
        <v>353</v>
      </c>
    </row>
    <row r="45" spans="1:12">
      <c r="D45" s="639" t="s">
        <v>354</v>
      </c>
    </row>
    <row r="46" spans="1:12">
      <c r="D46" s="639" t="s">
        <v>355</v>
      </c>
    </row>
    <row r="47" spans="1:12">
      <c r="C47" s="639" t="s">
        <v>356</v>
      </c>
    </row>
    <row r="48" spans="1:12">
      <c r="D48" s="639" t="s">
        <v>357</v>
      </c>
    </row>
    <row r="49" spans="3:12">
      <c r="D49" s="639" t="s">
        <v>358</v>
      </c>
    </row>
    <row r="50" spans="3:12">
      <c r="D50" s="639" t="s">
        <v>354</v>
      </c>
    </row>
    <row r="51" spans="3:12">
      <c r="C51" s="639" t="s">
        <v>359</v>
      </c>
    </row>
    <row r="52" spans="3:12" ht="30" customHeight="1">
      <c r="D52" s="659" t="s">
        <v>360</v>
      </c>
      <c r="E52" s="659"/>
      <c r="F52" s="659"/>
      <c r="G52" s="659"/>
      <c r="H52" s="659"/>
      <c r="I52" s="659"/>
      <c r="J52" s="659"/>
      <c r="K52" s="659"/>
      <c r="L52" s="659"/>
    </row>
    <row r="53" spans="3:12">
      <c r="D53" s="639" t="s">
        <v>361</v>
      </c>
    </row>
    <row r="54" spans="3:12">
      <c r="D54" s="639" t="s">
        <v>362</v>
      </c>
    </row>
    <row r="55" spans="3:12">
      <c r="C55" s="639" t="s">
        <v>363</v>
      </c>
    </row>
    <row r="56" spans="3:12">
      <c r="C56" s="639" t="s">
        <v>364</v>
      </c>
    </row>
    <row r="57" spans="3:12">
      <c r="C57" s="639" t="s">
        <v>365</v>
      </c>
    </row>
    <row r="58" spans="3:12">
      <c r="C58" s="639" t="s">
        <v>344</v>
      </c>
    </row>
    <row r="59" spans="3:12">
      <c r="D59" s="639" t="s">
        <v>366</v>
      </c>
    </row>
    <row r="60" spans="3:12">
      <c r="C60" s="639" t="s">
        <v>367</v>
      </c>
    </row>
    <row r="61" spans="3:12" ht="60" customHeight="1">
      <c r="C61" s="659" t="s">
        <v>368</v>
      </c>
      <c r="D61" s="659"/>
      <c r="E61" s="659"/>
      <c r="F61" s="659"/>
      <c r="G61" s="659"/>
      <c r="H61" s="659"/>
      <c r="I61" s="659"/>
      <c r="J61" s="659"/>
      <c r="K61" s="659"/>
      <c r="L61" s="659"/>
    </row>
    <row r="62" spans="3:12">
      <c r="C62" s="639" t="s">
        <v>369</v>
      </c>
    </row>
    <row r="63" spans="3:12">
      <c r="C63" s="639" t="s">
        <v>370</v>
      </c>
    </row>
    <row r="64" spans="3:12">
      <c r="C64" s="639" t="s">
        <v>371</v>
      </c>
    </row>
    <row r="65" spans="1:3">
      <c r="C65" s="639" t="s">
        <v>372</v>
      </c>
    </row>
    <row r="67" spans="1:3">
      <c r="A67" s="638">
        <v>44824</v>
      </c>
      <c r="C67" t="s">
        <v>373</v>
      </c>
    </row>
  </sheetData>
  <sheetProtection algorithmName="SHA-512" hashValue="+mlZQ+LoP5pgLnMFVYXGcODT2jPLZAJBGNlJo9KR5tpczDWtRr+FDAytSItuNizwJG7/PyMZcceN3i2IKQw/Lw==" saltValue="89rWuzRRz+BKwMVGKGlsJQ==" spinCount="100000" sheet="1" objects="1" scenarios="1"/>
  <mergeCells count="5">
    <mergeCell ref="A9:L9"/>
    <mergeCell ref="D26:L26"/>
    <mergeCell ref="D33:L33"/>
    <mergeCell ref="D52:L52"/>
    <mergeCell ref="C61:L61"/>
  </mergeCells>
  <printOptions horizontalCentered="1"/>
  <pageMargins left="0.70866141732283472" right="0.70866141732283472" top="0.78740157480314965" bottom="0.78740157480314965" header="0.31496062992125984" footer="0.31496062992125984"/>
  <pageSetup paperSize="9" scale="73" fitToHeight="1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showGridLines="0" zoomScale="85" zoomScaleNormal="85" workbookViewId="0">
      <pane ySplit="1" topLeftCell="A2" activePane="bottomLeft" state="frozen"/>
      <selection pane="bottomLeft" activeCell="C4" sqref="C4"/>
    </sheetView>
  </sheetViews>
  <sheetFormatPr baseColWidth="10" defaultColWidth="11.44140625" defaultRowHeight="20.100000000000001" customHeight="1"/>
  <cols>
    <col min="1" max="1" width="5.5546875" style="421" customWidth="1"/>
    <col min="2" max="2" width="37.44140625" style="421" customWidth="1"/>
    <col min="3" max="3" width="40.5546875" style="421" customWidth="1"/>
    <col min="4" max="4" width="5.5546875" style="421" customWidth="1"/>
    <col min="5" max="7" width="11.44140625" style="421"/>
    <col min="8" max="8" width="5.5546875" style="421" customWidth="1"/>
    <col min="9" max="13" width="11.44140625" style="421"/>
    <col min="14" max="14" width="11.44140625" style="421" customWidth="1"/>
    <col min="15" max="16384" width="11.44140625" style="421"/>
  </cols>
  <sheetData>
    <row r="1" spans="1:18" ht="30" customHeight="1">
      <c r="B1" s="660" t="s">
        <v>194</v>
      </c>
      <c r="C1" s="660"/>
      <c r="D1" s="124"/>
      <c r="E1" s="124"/>
      <c r="F1" s="124"/>
      <c r="G1" s="124"/>
      <c r="H1" s="124"/>
      <c r="I1" s="660" t="s">
        <v>195</v>
      </c>
      <c r="J1" s="660"/>
      <c r="K1" s="660"/>
      <c r="L1" s="660"/>
      <c r="M1" s="660"/>
      <c r="N1" s="660"/>
      <c r="O1" s="660"/>
      <c r="P1" s="660"/>
      <c r="Q1" s="660"/>
      <c r="R1" s="660"/>
    </row>
    <row r="2" spans="1:18" s="124" customFormat="1" ht="25.05" customHeight="1">
      <c r="A2" s="130"/>
    </row>
    <row r="3" spans="1:18" s="124" customFormat="1" ht="25.05" customHeight="1" thickBot="1">
      <c r="A3" s="130"/>
    </row>
    <row r="4" spans="1:18" s="124" customFormat="1" ht="25.05" customHeight="1" thickTop="1" thickBot="1">
      <c r="B4" s="447" t="s">
        <v>10</v>
      </c>
      <c r="C4" s="431">
        <v>44995</v>
      </c>
      <c r="I4" s="413" t="s">
        <v>110</v>
      </c>
      <c r="J4" s="414"/>
      <c r="K4" s="414"/>
      <c r="L4" s="414"/>
      <c r="M4" s="414"/>
      <c r="N4" s="414"/>
      <c r="O4" s="414"/>
      <c r="P4" s="414"/>
      <c r="Q4" s="414"/>
      <c r="R4" s="415"/>
    </row>
    <row r="5" spans="1:18" s="124" customFormat="1" ht="25.05" customHeight="1" thickBot="1">
      <c r="B5" s="447" t="s">
        <v>201</v>
      </c>
      <c r="C5" s="432" t="s">
        <v>202</v>
      </c>
      <c r="I5" s="416" t="s">
        <v>139</v>
      </c>
      <c r="J5" s="613"/>
      <c r="K5" s="613"/>
      <c r="L5" s="613"/>
      <c r="M5" s="613"/>
      <c r="N5" s="613"/>
      <c r="O5" s="613"/>
      <c r="P5" s="613"/>
      <c r="Q5" s="613"/>
      <c r="R5" s="417"/>
    </row>
    <row r="6" spans="1:18" s="124" customFormat="1" ht="25.05" customHeight="1" thickBot="1">
      <c r="B6" s="447" t="s">
        <v>186</v>
      </c>
      <c r="C6" s="432" t="s">
        <v>123</v>
      </c>
      <c r="I6" s="416" t="s">
        <v>301</v>
      </c>
      <c r="J6" s="613"/>
      <c r="K6" s="613"/>
      <c r="L6" s="613"/>
      <c r="M6" s="613"/>
      <c r="N6" s="613"/>
      <c r="O6" s="613"/>
      <c r="P6" s="613"/>
      <c r="Q6" s="613"/>
      <c r="R6" s="417"/>
    </row>
    <row r="7" spans="1:18" s="124" customFormat="1" ht="25.05" customHeight="1" thickBot="1">
      <c r="B7" s="447" t="s">
        <v>48</v>
      </c>
      <c r="C7" s="434" t="s">
        <v>103</v>
      </c>
      <c r="I7" s="449" t="s">
        <v>299</v>
      </c>
      <c r="J7" s="614"/>
      <c r="K7" s="439" t="s">
        <v>179</v>
      </c>
      <c r="L7" s="613"/>
      <c r="M7" s="613"/>
      <c r="N7" s="614" t="s">
        <v>300</v>
      </c>
      <c r="O7" s="614"/>
      <c r="P7" s="439" t="s">
        <v>180</v>
      </c>
      <c r="Q7" s="613"/>
      <c r="R7" s="417"/>
    </row>
    <row r="8" spans="1:18" s="124" customFormat="1" ht="25.05" customHeight="1" thickBot="1">
      <c r="I8" s="634" t="s">
        <v>178</v>
      </c>
      <c r="J8" s="613"/>
      <c r="K8" s="615"/>
      <c r="L8" s="613"/>
      <c r="M8" s="616"/>
      <c r="N8" s="439"/>
      <c r="O8" s="613"/>
      <c r="P8" s="613"/>
      <c r="Q8" s="609"/>
      <c r="R8" s="417"/>
    </row>
    <row r="9" spans="1:18" s="124" customFormat="1" ht="25.05" customHeight="1" thickBot="1">
      <c r="B9" s="448" t="s">
        <v>9</v>
      </c>
      <c r="C9" s="663" t="s">
        <v>101</v>
      </c>
      <c r="D9" s="664"/>
      <c r="E9" s="664"/>
      <c r="F9" s="664"/>
      <c r="G9" s="665"/>
      <c r="I9" s="449" t="s">
        <v>295</v>
      </c>
      <c r="J9" s="613"/>
      <c r="K9" s="615"/>
      <c r="L9" s="613"/>
      <c r="M9" s="616" t="s">
        <v>296</v>
      </c>
      <c r="N9" s="439" t="s">
        <v>245</v>
      </c>
      <c r="O9" s="613"/>
      <c r="P9" s="613"/>
      <c r="Q9" s="609"/>
      <c r="R9" s="417"/>
    </row>
    <row r="10" spans="1:18" s="124" customFormat="1" ht="25.05" customHeight="1" thickBot="1">
      <c r="B10" s="447" t="s">
        <v>199</v>
      </c>
      <c r="C10" s="666" t="s">
        <v>196</v>
      </c>
      <c r="D10" s="664"/>
      <c r="E10" s="664"/>
      <c r="F10" s="664"/>
      <c r="G10" s="665"/>
      <c r="I10" s="610"/>
      <c r="J10" s="611"/>
      <c r="K10" s="611"/>
      <c r="L10" s="611"/>
      <c r="M10" s="616" t="s">
        <v>297</v>
      </c>
      <c r="N10" s="667" t="s">
        <v>298</v>
      </c>
      <c r="O10" s="667"/>
      <c r="P10" s="611"/>
      <c r="Q10" s="611"/>
      <c r="R10" s="612"/>
    </row>
    <row r="11" spans="1:18" s="124" customFormat="1" ht="25.05" customHeight="1" thickBot="1">
      <c r="B11" s="447" t="s">
        <v>200</v>
      </c>
      <c r="C11" s="666" t="s">
        <v>197</v>
      </c>
      <c r="D11" s="664"/>
      <c r="E11" s="664"/>
      <c r="F11" s="664"/>
      <c r="G11" s="665"/>
      <c r="I11" s="668" t="s">
        <v>302</v>
      </c>
      <c r="J11" s="669"/>
      <c r="K11" s="669"/>
      <c r="L11" s="669"/>
      <c r="M11" s="669"/>
      <c r="N11" s="669"/>
      <c r="O11" s="669"/>
      <c r="P11" s="609" t="s">
        <v>292</v>
      </c>
      <c r="Q11" s="611"/>
      <c r="R11" s="612"/>
    </row>
    <row r="12" spans="1:18" s="124" customFormat="1" ht="25.05" customHeight="1" thickBot="1">
      <c r="I12" s="668" t="s">
        <v>303</v>
      </c>
      <c r="J12" s="669"/>
      <c r="K12" s="669"/>
      <c r="L12" s="669"/>
      <c r="M12" s="669"/>
      <c r="N12" s="669"/>
      <c r="O12" s="669"/>
      <c r="P12" s="669"/>
      <c r="Q12" s="669"/>
      <c r="R12" s="670"/>
    </row>
    <row r="13" spans="1:18" s="124" customFormat="1" ht="25.05" customHeight="1" thickBot="1">
      <c r="B13" s="447" t="s">
        <v>198</v>
      </c>
      <c r="C13" s="431" t="s">
        <v>217</v>
      </c>
      <c r="E13" s="608" t="s">
        <v>293</v>
      </c>
      <c r="F13" s="661"/>
      <c r="G13" s="662"/>
      <c r="I13" s="668" t="s">
        <v>304</v>
      </c>
      <c r="J13" s="669"/>
      <c r="K13" s="669"/>
      <c r="L13" s="669"/>
      <c r="M13" s="669"/>
      <c r="N13" s="669"/>
      <c r="O13" s="669"/>
      <c r="P13" s="669"/>
      <c r="Q13" s="669"/>
      <c r="R13" s="670"/>
    </row>
    <row r="14" spans="1:18" s="124" customFormat="1" ht="25.05" customHeight="1">
      <c r="B14" s="421"/>
      <c r="C14" s="421"/>
      <c r="D14" s="421"/>
      <c r="E14" s="421"/>
      <c r="F14" s="421"/>
      <c r="G14" s="421"/>
      <c r="I14" s="668"/>
      <c r="J14" s="669"/>
      <c r="K14" s="669"/>
      <c r="L14" s="669"/>
      <c r="M14" s="669"/>
      <c r="N14" s="669"/>
      <c r="O14" s="669"/>
      <c r="P14" s="669"/>
      <c r="Q14" s="669"/>
      <c r="R14" s="670"/>
    </row>
    <row r="15" spans="1:18" s="124" customFormat="1" ht="25.05" customHeight="1" thickBot="1">
      <c r="I15" s="671"/>
      <c r="J15" s="672"/>
      <c r="K15" s="672"/>
      <c r="L15" s="672"/>
      <c r="M15" s="672"/>
      <c r="N15" s="672"/>
      <c r="O15" s="672"/>
      <c r="P15" s="672"/>
      <c r="Q15" s="672"/>
      <c r="R15" s="673"/>
    </row>
    <row r="16" spans="1:18" s="124" customFormat="1" ht="25.05" customHeight="1" thickTop="1" thickBot="1">
      <c r="B16" s="421"/>
      <c r="C16" s="421"/>
      <c r="D16" s="421"/>
      <c r="E16" s="421"/>
      <c r="F16" s="421"/>
      <c r="G16" s="421"/>
    </row>
    <row r="17" spans="1:9" ht="25.05" customHeight="1" thickBot="1">
      <c r="B17" s="447" t="s">
        <v>62</v>
      </c>
      <c r="C17" s="431" t="s">
        <v>124</v>
      </c>
      <c r="D17" s="124"/>
      <c r="E17" s="608" t="s">
        <v>294</v>
      </c>
      <c r="F17" s="661"/>
      <c r="G17" s="662"/>
      <c r="I17" s="124" t="s">
        <v>111</v>
      </c>
    </row>
    <row r="18" spans="1:9" s="124" customFormat="1" ht="25.05" customHeight="1" thickBot="1">
      <c r="B18" s="447" t="s">
        <v>63</v>
      </c>
      <c r="C18" s="431"/>
      <c r="E18" s="608" t="s">
        <v>294</v>
      </c>
      <c r="F18" s="661"/>
      <c r="G18" s="662"/>
      <c r="I18" s="124" t="s">
        <v>112</v>
      </c>
    </row>
    <row r="19" spans="1:9" s="124" customFormat="1" ht="25.05" customHeight="1" thickBot="1"/>
    <row r="20" spans="1:9" s="124" customFormat="1" ht="25.05" customHeight="1" thickBot="1">
      <c r="B20" s="447" t="s">
        <v>11</v>
      </c>
      <c r="C20" s="433">
        <v>3</v>
      </c>
      <c r="D20" s="130"/>
      <c r="E20" s="130" t="s">
        <v>154</v>
      </c>
    </row>
    <row r="21" spans="1:9" s="124" customFormat="1" ht="25.05" customHeight="1" thickBot="1">
      <c r="A21" s="130"/>
      <c r="B21" s="447" t="s">
        <v>175</v>
      </c>
      <c r="C21" s="432">
        <v>0</v>
      </c>
      <c r="E21" s="124" t="s">
        <v>177</v>
      </c>
    </row>
    <row r="22" spans="1:9" s="124" customFormat="1" ht="25.05" customHeight="1" thickBot="1">
      <c r="A22" s="130"/>
      <c r="B22" s="447" t="s">
        <v>316</v>
      </c>
      <c r="C22" s="432">
        <v>10</v>
      </c>
      <c r="E22" s="124" t="s">
        <v>315</v>
      </c>
    </row>
    <row r="23" spans="1:9" s="124" customFormat="1" ht="20.100000000000001" customHeight="1">
      <c r="A23" s="130"/>
    </row>
  </sheetData>
  <sheetProtection password="EECD" sheet="1" objects="1" scenarios="1"/>
  <mergeCells count="12">
    <mergeCell ref="I1:R1"/>
    <mergeCell ref="F13:G13"/>
    <mergeCell ref="F17:G17"/>
    <mergeCell ref="F18:G18"/>
    <mergeCell ref="B1:C1"/>
    <mergeCell ref="C9:G9"/>
    <mergeCell ref="C10:G10"/>
    <mergeCell ref="C11:G11"/>
    <mergeCell ref="N10:O10"/>
    <mergeCell ref="I11:O11"/>
    <mergeCell ref="I12:R12"/>
    <mergeCell ref="I13:R15"/>
  </mergeCells>
  <hyperlinks>
    <hyperlink ref="N9" r:id="rId1"/>
    <hyperlink ref="K7" r:id="rId2"/>
    <hyperlink ref="P7" r:id="rId3"/>
    <hyperlink ref="P11" r:id="rId4"/>
  </hyperlinks>
  <pageMargins left="0.70866141732283472" right="0.70866141732283472" top="0.78740157480314965" bottom="0.78740157480314965" header="0.31496062992125984" footer="0.31496062992125984"/>
  <pageSetup paperSize="9" scale="53" fitToHeight="1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workbookViewId="0">
      <selection activeCell="F7" sqref="F7"/>
    </sheetView>
  </sheetViews>
  <sheetFormatPr baseColWidth="10" defaultRowHeight="14.4"/>
  <cols>
    <col min="1" max="1" width="11.44140625" style="1"/>
    <col min="2" max="2" width="11.5546875" style="1" customWidth="1"/>
    <col min="3" max="3" width="14.5546875" style="1" customWidth="1"/>
    <col min="4" max="7" width="6.21875" style="1" customWidth="1"/>
    <col min="8" max="10" width="11.44140625" style="1"/>
  </cols>
  <sheetData>
    <row r="1" spans="1:8" ht="21">
      <c r="A1" s="5">
        <v>0</v>
      </c>
      <c r="B1" s="9" t="s">
        <v>20</v>
      </c>
      <c r="C1" s="9">
        <v>-0.6</v>
      </c>
    </row>
    <row r="2" spans="1:8" ht="21">
      <c r="A2" s="5">
        <v>5</v>
      </c>
      <c r="B2" s="9" t="s">
        <v>20</v>
      </c>
      <c r="C2" s="9">
        <v>-0.6</v>
      </c>
      <c r="E2" s="1">
        <v>1</v>
      </c>
      <c r="F2" s="1">
        <v>26</v>
      </c>
    </row>
    <row r="3" spans="1:8" ht="21">
      <c r="A3" s="5">
        <v>10</v>
      </c>
      <c r="B3" s="9" t="s">
        <v>21</v>
      </c>
      <c r="C3" s="9">
        <v>0.1</v>
      </c>
      <c r="E3" s="1">
        <v>2</v>
      </c>
      <c r="F3" s="1">
        <v>52</v>
      </c>
      <c r="G3" s="1">
        <f>F3-F2</f>
        <v>26</v>
      </c>
    </row>
    <row r="4" spans="1:8" ht="21">
      <c r="A4" s="5">
        <v>15</v>
      </c>
      <c r="B4" s="9" t="s">
        <v>21</v>
      </c>
      <c r="C4" s="9">
        <v>0.1</v>
      </c>
      <c r="E4" s="1">
        <v>3</v>
      </c>
      <c r="F4" s="1">
        <v>78</v>
      </c>
      <c r="G4" s="1">
        <f>F4-F3</f>
        <v>26</v>
      </c>
    </row>
    <row r="5" spans="1:8" ht="21">
      <c r="A5" s="5">
        <v>20</v>
      </c>
      <c r="B5" s="9" t="s">
        <v>22</v>
      </c>
      <c r="C5" s="9">
        <v>0.3</v>
      </c>
      <c r="E5" s="1">
        <v>4</v>
      </c>
      <c r="F5" s="1">
        <v>104</v>
      </c>
      <c r="G5" s="1">
        <f>F5-F4</f>
        <v>26</v>
      </c>
      <c r="H5" s="2"/>
    </row>
    <row r="6" spans="1:8" ht="21">
      <c r="A6" s="5">
        <v>25</v>
      </c>
      <c r="B6" s="9" t="s">
        <v>22</v>
      </c>
      <c r="C6" s="9">
        <v>0.3</v>
      </c>
    </row>
    <row r="7" spans="1:8" ht="21">
      <c r="A7" s="8">
        <v>30</v>
      </c>
      <c r="B7" s="9" t="s">
        <v>6</v>
      </c>
      <c r="C7" s="9">
        <f>+IF(Stammdaten!$C$20=2,F8,IF(Stammdaten!$C$20=3,F9,IF(Stammdaten!$C$20=4,F10,"")))</f>
        <v>81</v>
      </c>
      <c r="E7" s="1">
        <v>1</v>
      </c>
      <c r="F7" s="1">
        <v>27</v>
      </c>
    </row>
    <row r="8" spans="1:8" ht="21">
      <c r="A8" s="8">
        <v>35</v>
      </c>
      <c r="B8" s="9" t="s">
        <v>6</v>
      </c>
      <c r="C8" s="9">
        <f>+IF(Stammdaten!$C$20=2,F8,IF(Stammdaten!$C$20=3,F9,IF(Stammdaten!$C$20=4,F10,"")))</f>
        <v>81</v>
      </c>
      <c r="E8" s="1">
        <v>2</v>
      </c>
      <c r="F8" s="1">
        <f>$F$7*E8</f>
        <v>54</v>
      </c>
      <c r="G8" s="1">
        <f>F8-F7</f>
        <v>27</v>
      </c>
    </row>
    <row r="9" spans="1:8" ht="21">
      <c r="A9" s="10">
        <v>40</v>
      </c>
      <c r="B9" s="9" t="s">
        <v>6</v>
      </c>
      <c r="C9" s="9">
        <f>+IF(Stammdaten!$C$20=2,F8,IF(Stammdaten!$C$20=3,F9,IF(Stammdaten!$C$20=4,F10,"")))</f>
        <v>81</v>
      </c>
      <c r="E9" s="1">
        <v>3</v>
      </c>
      <c r="F9" s="1">
        <f>$F$7*E9</f>
        <v>81</v>
      </c>
      <c r="G9" s="1">
        <f>F9-F8</f>
        <v>27</v>
      </c>
    </row>
    <row r="10" spans="1:8" ht="21">
      <c r="A10" s="8" t="s">
        <v>6</v>
      </c>
      <c r="B10" s="9" t="s">
        <v>6</v>
      </c>
      <c r="C10" s="9">
        <f>+IF(Stammdaten!$C$20=2,F8,IF(Stammdaten!$C$20=3,F9,IF(Stammdaten!$C$20=4,F10,"")))</f>
        <v>81</v>
      </c>
      <c r="E10" s="1">
        <v>4</v>
      </c>
      <c r="F10" s="1">
        <f>$F$7*E10</f>
        <v>108</v>
      </c>
      <c r="G10" s="1">
        <f>F10-F9</f>
        <v>27</v>
      </c>
    </row>
    <row r="11" spans="1:8" ht="21">
      <c r="A11" s="10" t="s">
        <v>47</v>
      </c>
      <c r="B11" s="9" t="s">
        <v>47</v>
      </c>
      <c r="C11" s="9">
        <v>190</v>
      </c>
      <c r="E11" s="47"/>
    </row>
    <row r="12" spans="1:8" ht="21">
      <c r="A12" s="8" t="s">
        <v>25</v>
      </c>
      <c r="B12" s="9" t="s">
        <v>25</v>
      </c>
      <c r="C12" s="9">
        <v>200</v>
      </c>
    </row>
    <row r="13" spans="1:8" ht="21">
      <c r="A13" s="8" t="s">
        <v>25</v>
      </c>
      <c r="B13" s="9" t="s">
        <v>25</v>
      </c>
      <c r="C13" s="9" t="s">
        <v>25</v>
      </c>
    </row>
    <row r="40" spans="5:5">
      <c r="E40" s="1">
        <f t="shared" ref="E40:E66" si="0">+B40+C40+D40</f>
        <v>0</v>
      </c>
    </row>
    <row r="41" spans="5:5">
      <c r="E41" s="1">
        <f t="shared" si="0"/>
        <v>0</v>
      </c>
    </row>
    <row r="42" spans="5:5">
      <c r="E42" s="1">
        <f t="shared" si="0"/>
        <v>0</v>
      </c>
    </row>
    <row r="43" spans="5:5">
      <c r="E43" s="1">
        <f t="shared" si="0"/>
        <v>0</v>
      </c>
    </row>
    <row r="44" spans="5:5">
      <c r="E44" s="1">
        <f t="shared" si="0"/>
        <v>0</v>
      </c>
    </row>
    <row r="45" spans="5:5">
      <c r="E45" s="1">
        <f t="shared" si="0"/>
        <v>0</v>
      </c>
    </row>
    <row r="46" spans="5:5">
      <c r="E46" s="1">
        <f t="shared" si="0"/>
        <v>0</v>
      </c>
    </row>
    <row r="47" spans="5:5">
      <c r="E47" s="1">
        <f t="shared" si="0"/>
        <v>0</v>
      </c>
    </row>
    <row r="48" spans="5:5">
      <c r="E48" s="1">
        <f t="shared" si="0"/>
        <v>0</v>
      </c>
    </row>
    <row r="49" spans="5:5">
      <c r="E49" s="1">
        <f t="shared" si="0"/>
        <v>0</v>
      </c>
    </row>
    <row r="50" spans="5:5">
      <c r="E50" s="1">
        <f t="shared" si="0"/>
        <v>0</v>
      </c>
    </row>
    <row r="51" spans="5:5">
      <c r="E51" s="1">
        <f t="shared" si="0"/>
        <v>0</v>
      </c>
    </row>
    <row r="52" spans="5:5">
      <c r="E52" s="1">
        <f t="shared" si="0"/>
        <v>0</v>
      </c>
    </row>
    <row r="53" spans="5:5">
      <c r="E53" s="1">
        <f t="shared" si="0"/>
        <v>0</v>
      </c>
    </row>
    <row r="54" spans="5:5">
      <c r="E54" s="1">
        <f t="shared" si="0"/>
        <v>0</v>
      </c>
    </row>
    <row r="55" spans="5:5">
      <c r="E55" s="1">
        <f t="shared" si="0"/>
        <v>0</v>
      </c>
    </row>
    <row r="56" spans="5:5">
      <c r="E56" s="1">
        <f t="shared" si="0"/>
        <v>0</v>
      </c>
    </row>
    <row r="57" spans="5:5">
      <c r="E57" s="1">
        <f t="shared" si="0"/>
        <v>0</v>
      </c>
    </row>
    <row r="58" spans="5:5">
      <c r="E58" s="1">
        <f t="shared" si="0"/>
        <v>0</v>
      </c>
    </row>
    <row r="59" spans="5:5">
      <c r="E59" s="1">
        <f t="shared" si="0"/>
        <v>0</v>
      </c>
    </row>
    <row r="60" spans="5:5">
      <c r="E60" s="1">
        <f t="shared" si="0"/>
        <v>0</v>
      </c>
    </row>
    <row r="61" spans="5:5">
      <c r="E61" s="1">
        <f t="shared" si="0"/>
        <v>0</v>
      </c>
    </row>
    <row r="62" spans="5:5">
      <c r="E62" s="1">
        <f t="shared" si="0"/>
        <v>0</v>
      </c>
    </row>
    <row r="63" spans="5:5">
      <c r="E63" s="1">
        <f t="shared" si="0"/>
        <v>0</v>
      </c>
    </row>
    <row r="64" spans="5:5">
      <c r="E64" s="1">
        <f t="shared" si="0"/>
        <v>0</v>
      </c>
    </row>
    <row r="65" spans="5:5">
      <c r="E65" s="1">
        <f t="shared" si="0"/>
        <v>0</v>
      </c>
    </row>
    <row r="66" spans="5:5">
      <c r="E66" s="1">
        <f t="shared" si="0"/>
        <v>0</v>
      </c>
    </row>
    <row r="67" spans="5:5">
      <c r="E67" s="1">
        <f t="shared" ref="E67:E130" si="1">+B67+C67+D67</f>
        <v>0</v>
      </c>
    </row>
    <row r="68" spans="5:5">
      <c r="E68" s="1">
        <f t="shared" si="1"/>
        <v>0</v>
      </c>
    </row>
    <row r="69" spans="5:5">
      <c r="E69" s="1">
        <f t="shared" si="1"/>
        <v>0</v>
      </c>
    </row>
    <row r="70" spans="5:5">
      <c r="E70" s="1">
        <f t="shared" si="1"/>
        <v>0</v>
      </c>
    </row>
    <row r="71" spans="5:5">
      <c r="E71" s="1">
        <f t="shared" si="1"/>
        <v>0</v>
      </c>
    </row>
    <row r="72" spans="5:5">
      <c r="E72" s="1">
        <f t="shared" si="1"/>
        <v>0</v>
      </c>
    </row>
    <row r="73" spans="5:5">
      <c r="E73" s="1">
        <f t="shared" si="1"/>
        <v>0</v>
      </c>
    </row>
    <row r="74" spans="5:5">
      <c r="E74" s="1">
        <f t="shared" si="1"/>
        <v>0</v>
      </c>
    </row>
    <row r="75" spans="5:5">
      <c r="E75" s="1">
        <f t="shared" si="1"/>
        <v>0</v>
      </c>
    </row>
    <row r="76" spans="5:5">
      <c r="E76" s="1">
        <f t="shared" si="1"/>
        <v>0</v>
      </c>
    </row>
    <row r="77" spans="5:5">
      <c r="E77" s="1">
        <f t="shared" si="1"/>
        <v>0</v>
      </c>
    </row>
    <row r="78" spans="5:5">
      <c r="E78" s="1">
        <f t="shared" si="1"/>
        <v>0</v>
      </c>
    </row>
    <row r="79" spans="5:5">
      <c r="E79" s="1">
        <f t="shared" si="1"/>
        <v>0</v>
      </c>
    </row>
    <row r="80" spans="5:5">
      <c r="E80" s="1">
        <f t="shared" si="1"/>
        <v>0</v>
      </c>
    </row>
    <row r="81" spans="5:5">
      <c r="E81" s="1">
        <f t="shared" si="1"/>
        <v>0</v>
      </c>
    </row>
    <row r="82" spans="5:5">
      <c r="E82" s="1">
        <f t="shared" si="1"/>
        <v>0</v>
      </c>
    </row>
    <row r="83" spans="5:5">
      <c r="E83" s="1">
        <f t="shared" si="1"/>
        <v>0</v>
      </c>
    </row>
    <row r="84" spans="5:5">
      <c r="E84" s="1">
        <f t="shared" si="1"/>
        <v>0</v>
      </c>
    </row>
    <row r="85" spans="5:5">
      <c r="E85" s="1">
        <f t="shared" si="1"/>
        <v>0</v>
      </c>
    </row>
    <row r="86" spans="5:5">
      <c r="E86" s="1">
        <f t="shared" si="1"/>
        <v>0</v>
      </c>
    </row>
    <row r="87" spans="5:5">
      <c r="E87" s="1">
        <f t="shared" si="1"/>
        <v>0</v>
      </c>
    </row>
    <row r="88" spans="5:5">
      <c r="E88" s="1">
        <f t="shared" si="1"/>
        <v>0</v>
      </c>
    </row>
    <row r="89" spans="5:5">
      <c r="E89" s="1">
        <f t="shared" si="1"/>
        <v>0</v>
      </c>
    </row>
    <row r="90" spans="5:5">
      <c r="E90" s="1">
        <f t="shared" si="1"/>
        <v>0</v>
      </c>
    </row>
    <row r="91" spans="5:5">
      <c r="E91" s="1">
        <f t="shared" si="1"/>
        <v>0</v>
      </c>
    </row>
    <row r="92" spans="5:5">
      <c r="E92" s="1">
        <f t="shared" si="1"/>
        <v>0</v>
      </c>
    </row>
    <row r="93" spans="5:5">
      <c r="E93" s="1">
        <f t="shared" si="1"/>
        <v>0</v>
      </c>
    </row>
    <row r="94" spans="5:5">
      <c r="E94" s="1">
        <f t="shared" si="1"/>
        <v>0</v>
      </c>
    </row>
    <row r="95" spans="5:5">
      <c r="E95" s="1">
        <f t="shared" si="1"/>
        <v>0</v>
      </c>
    </row>
    <row r="96" spans="5:5">
      <c r="E96" s="1">
        <f t="shared" si="1"/>
        <v>0</v>
      </c>
    </row>
    <row r="97" spans="5:5">
      <c r="E97" s="1">
        <f t="shared" si="1"/>
        <v>0</v>
      </c>
    </row>
    <row r="98" spans="5:5">
      <c r="E98" s="1">
        <f t="shared" si="1"/>
        <v>0</v>
      </c>
    </row>
    <row r="99" spans="5:5">
      <c r="E99" s="1">
        <f t="shared" si="1"/>
        <v>0</v>
      </c>
    </row>
    <row r="100" spans="5:5">
      <c r="E100" s="1">
        <f t="shared" si="1"/>
        <v>0</v>
      </c>
    </row>
    <row r="101" spans="5:5">
      <c r="E101" s="1">
        <f t="shared" si="1"/>
        <v>0</v>
      </c>
    </row>
    <row r="102" spans="5:5">
      <c r="E102" s="1">
        <f t="shared" si="1"/>
        <v>0</v>
      </c>
    </row>
    <row r="103" spans="5:5">
      <c r="E103" s="1">
        <f t="shared" si="1"/>
        <v>0</v>
      </c>
    </row>
    <row r="104" spans="5:5">
      <c r="E104" s="1">
        <f t="shared" si="1"/>
        <v>0</v>
      </c>
    </row>
    <row r="105" spans="5:5">
      <c r="E105" s="1">
        <f t="shared" si="1"/>
        <v>0</v>
      </c>
    </row>
    <row r="106" spans="5:5">
      <c r="E106" s="1">
        <f t="shared" si="1"/>
        <v>0</v>
      </c>
    </row>
    <row r="107" spans="5:5">
      <c r="E107" s="1">
        <f t="shared" si="1"/>
        <v>0</v>
      </c>
    </row>
    <row r="108" spans="5:5">
      <c r="E108" s="1">
        <f t="shared" si="1"/>
        <v>0</v>
      </c>
    </row>
    <row r="109" spans="5:5">
      <c r="E109" s="1">
        <f t="shared" si="1"/>
        <v>0</v>
      </c>
    </row>
    <row r="110" spans="5:5">
      <c r="E110" s="1">
        <f t="shared" si="1"/>
        <v>0</v>
      </c>
    </row>
    <row r="111" spans="5:5">
      <c r="E111" s="1">
        <f t="shared" si="1"/>
        <v>0</v>
      </c>
    </row>
    <row r="112" spans="5:5">
      <c r="E112" s="1">
        <f t="shared" si="1"/>
        <v>0</v>
      </c>
    </row>
    <row r="113" spans="5:5">
      <c r="E113" s="1">
        <f t="shared" si="1"/>
        <v>0</v>
      </c>
    </row>
    <row r="114" spans="5:5">
      <c r="E114" s="1">
        <f t="shared" si="1"/>
        <v>0</v>
      </c>
    </row>
    <row r="115" spans="5:5">
      <c r="E115" s="1">
        <f t="shared" si="1"/>
        <v>0</v>
      </c>
    </row>
    <row r="116" spans="5:5">
      <c r="E116" s="1">
        <f t="shared" si="1"/>
        <v>0</v>
      </c>
    </row>
    <row r="117" spans="5:5">
      <c r="E117" s="1">
        <f t="shared" si="1"/>
        <v>0</v>
      </c>
    </row>
    <row r="118" spans="5:5">
      <c r="E118" s="1">
        <f t="shared" si="1"/>
        <v>0</v>
      </c>
    </row>
    <row r="119" spans="5:5">
      <c r="E119" s="1">
        <f t="shared" si="1"/>
        <v>0</v>
      </c>
    </row>
    <row r="120" spans="5:5">
      <c r="E120" s="1">
        <f t="shared" si="1"/>
        <v>0</v>
      </c>
    </row>
    <row r="121" spans="5:5">
      <c r="E121" s="1">
        <f t="shared" si="1"/>
        <v>0</v>
      </c>
    </row>
    <row r="122" spans="5:5">
      <c r="E122" s="1">
        <f t="shared" si="1"/>
        <v>0</v>
      </c>
    </row>
    <row r="123" spans="5:5">
      <c r="E123" s="1">
        <f t="shared" si="1"/>
        <v>0</v>
      </c>
    </row>
    <row r="124" spans="5:5">
      <c r="E124" s="1">
        <f t="shared" si="1"/>
        <v>0</v>
      </c>
    </row>
    <row r="125" spans="5:5">
      <c r="E125" s="1">
        <f t="shared" si="1"/>
        <v>0</v>
      </c>
    </row>
    <row r="126" spans="5:5">
      <c r="E126" s="1">
        <f t="shared" si="1"/>
        <v>0</v>
      </c>
    </row>
    <row r="127" spans="5:5">
      <c r="E127" s="1">
        <f t="shared" si="1"/>
        <v>0</v>
      </c>
    </row>
    <row r="128" spans="5:5">
      <c r="E128" s="1">
        <f t="shared" si="1"/>
        <v>0</v>
      </c>
    </row>
    <row r="129" spans="5:5">
      <c r="E129" s="1">
        <f t="shared" si="1"/>
        <v>0</v>
      </c>
    </row>
    <row r="130" spans="5:5">
      <c r="E130" s="1">
        <f t="shared" si="1"/>
        <v>0</v>
      </c>
    </row>
    <row r="131" spans="5:5">
      <c r="E131" s="1">
        <f t="shared" ref="E131:E138" si="2">+B131+C131+D131</f>
        <v>0</v>
      </c>
    </row>
    <row r="132" spans="5:5">
      <c r="E132" s="1">
        <f t="shared" si="2"/>
        <v>0</v>
      </c>
    </row>
    <row r="133" spans="5:5">
      <c r="E133" s="1">
        <f t="shared" si="2"/>
        <v>0</v>
      </c>
    </row>
    <row r="134" spans="5:5">
      <c r="E134" s="1">
        <f t="shared" si="2"/>
        <v>0</v>
      </c>
    </row>
    <row r="135" spans="5:5">
      <c r="E135" s="1">
        <f t="shared" si="2"/>
        <v>0</v>
      </c>
    </row>
    <row r="136" spans="5:5">
      <c r="E136" s="1">
        <f t="shared" si="2"/>
        <v>0</v>
      </c>
    </row>
    <row r="137" spans="5:5">
      <c r="E137" s="1">
        <f t="shared" si="2"/>
        <v>0</v>
      </c>
    </row>
    <row r="138" spans="5:5">
      <c r="E138" s="1">
        <f t="shared" si="2"/>
        <v>0</v>
      </c>
    </row>
  </sheetData>
  <sheetProtection password="EECD"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284"/>
  <sheetViews>
    <sheetView showGridLines="0" zoomScale="70" zoomScaleNormal="70" workbookViewId="0">
      <pane xSplit="5" ySplit="3" topLeftCell="F4" activePane="bottomRight" state="frozen"/>
      <selection pane="topRight" activeCell="F1" sqref="F1"/>
      <selection pane="bottomLeft" activeCell="A4" sqref="A4"/>
      <selection pane="bottomRight" activeCell="F4" sqref="F4"/>
    </sheetView>
  </sheetViews>
  <sheetFormatPr baseColWidth="10" defaultColWidth="11.44140625" defaultRowHeight="15"/>
  <cols>
    <col min="1" max="1" width="5.5546875" style="151" customWidth="1"/>
    <col min="2" max="2" width="17.5546875" style="151" customWidth="1"/>
    <col min="3" max="4" width="6.5546875" style="151" customWidth="1"/>
    <col min="5" max="5" width="13.44140625" style="151" customWidth="1"/>
    <col min="6" max="7" width="40.5546875" style="151" customWidth="1"/>
    <col min="8" max="8" width="30.5546875" style="151" customWidth="1"/>
    <col min="9" max="9" width="10.5546875" style="151" customWidth="1"/>
    <col min="10" max="10" width="15.5546875" style="151" customWidth="1"/>
    <col min="11" max="11" width="11.44140625" style="313"/>
    <col min="12" max="12" width="10.5546875" style="313" customWidth="1"/>
    <col min="13" max="13" width="25.44140625" style="151" customWidth="1"/>
    <col min="14" max="15" width="12.5546875" style="313" customWidth="1"/>
    <col min="16" max="16" width="15.5546875" style="151" customWidth="1"/>
    <col min="17" max="18" width="10.5546875" style="151" customWidth="1"/>
    <col min="19" max="19" width="20.5546875" style="151" customWidth="1"/>
    <col min="20" max="20" width="45.5546875" style="151" customWidth="1"/>
    <col min="21" max="21" width="11.44140625" style="151" customWidth="1"/>
    <col min="22" max="24" width="20.5546875" style="151" hidden="1" customWidth="1"/>
    <col min="25" max="27" width="11.44140625" style="151" customWidth="1"/>
    <col min="28" max="16384" width="11.44140625" style="141"/>
  </cols>
  <sheetData>
    <row r="1" spans="1:24" ht="25.05" customHeight="1">
      <c r="A1" s="298"/>
      <c r="B1" s="298"/>
      <c r="C1" s="298"/>
      <c r="D1" s="298"/>
      <c r="E1" s="298"/>
      <c r="F1" s="674" t="s">
        <v>169</v>
      </c>
      <c r="G1" s="674"/>
      <c r="H1" s="674"/>
      <c r="I1" s="674"/>
      <c r="J1" s="674"/>
      <c r="K1" s="674"/>
      <c r="L1" s="674"/>
      <c r="M1" s="674"/>
      <c r="N1" s="676" t="s">
        <v>176</v>
      </c>
      <c r="O1" s="676"/>
      <c r="P1" s="676"/>
      <c r="Q1" s="676"/>
      <c r="R1" s="676"/>
      <c r="S1" s="676"/>
      <c r="T1" s="676"/>
      <c r="V1" s="621"/>
    </row>
    <row r="2" spans="1:24" ht="20.100000000000001" customHeight="1" thickBot="1">
      <c r="A2" s="298"/>
      <c r="B2" s="298"/>
      <c r="C2" s="298"/>
      <c r="D2" s="298"/>
      <c r="E2" s="675" t="s">
        <v>183</v>
      </c>
      <c r="F2" s="677" t="s">
        <v>121</v>
      </c>
      <c r="G2" s="677"/>
      <c r="H2" s="677"/>
      <c r="I2" s="677"/>
      <c r="J2" s="677"/>
      <c r="K2" s="677"/>
      <c r="L2" s="677"/>
      <c r="M2" s="677"/>
      <c r="N2" s="246"/>
      <c r="O2" s="246"/>
      <c r="P2" s="298"/>
      <c r="Q2" s="298"/>
      <c r="R2" s="298"/>
      <c r="S2" s="298"/>
      <c r="T2" s="298"/>
    </row>
    <row r="3" spans="1:24" ht="36" customHeight="1">
      <c r="A3" s="246" t="s">
        <v>93</v>
      </c>
      <c r="B3" s="246" t="s">
        <v>170</v>
      </c>
      <c r="C3" s="442" t="s">
        <v>49</v>
      </c>
      <c r="D3" s="442" t="s">
        <v>184</v>
      </c>
      <c r="E3" s="675"/>
      <c r="F3" s="435" t="s">
        <v>157</v>
      </c>
      <c r="G3" s="247" t="s">
        <v>158</v>
      </c>
      <c r="H3" s="248" t="s">
        <v>30</v>
      </c>
      <c r="I3" s="248" t="s">
        <v>43</v>
      </c>
      <c r="J3" s="247" t="s">
        <v>206</v>
      </c>
      <c r="K3" s="248" t="s">
        <v>3</v>
      </c>
      <c r="L3" s="249" t="s">
        <v>77</v>
      </c>
      <c r="M3" s="250" t="s">
        <v>64</v>
      </c>
      <c r="N3" s="458" t="s">
        <v>207</v>
      </c>
      <c r="O3" s="460" t="s">
        <v>267</v>
      </c>
      <c r="P3" s="459" t="s">
        <v>100</v>
      </c>
      <c r="Q3" s="460" t="s">
        <v>208</v>
      </c>
      <c r="R3" s="299" t="s">
        <v>94</v>
      </c>
      <c r="S3" s="300" t="s">
        <v>155</v>
      </c>
      <c r="T3" s="299" t="s">
        <v>95</v>
      </c>
      <c r="V3" s="573" t="s">
        <v>273</v>
      </c>
      <c r="W3" s="573" t="s">
        <v>3</v>
      </c>
      <c r="X3" s="573" t="s">
        <v>77</v>
      </c>
    </row>
    <row r="4" spans="1:24" ht="24" customHeight="1">
      <c r="A4" s="314">
        <v>1</v>
      </c>
      <c r="B4" s="576" t="str">
        <f t="shared" ref="B4:B35" si="0">IF(ISBLANK(D4)=TRUE,"Kein Start",IF(V4&lt;&gt;1,V4,IF(W4&lt;&gt;1,W4,IF(X4&lt;&gt;1,X4,"i. O."))))</f>
        <v>Kein Start</v>
      </c>
      <c r="C4" s="360">
        <f>IF(ISBLANK(D4)=FALSE,COUNTIF($D$4:D4,"*")+Stammdaten!$C$21,)</f>
        <v>0</v>
      </c>
      <c r="D4" s="440"/>
      <c r="E4" s="440"/>
      <c r="F4" s="436"/>
      <c r="G4" s="437"/>
      <c r="H4" s="352"/>
      <c r="I4" s="353"/>
      <c r="J4" s="353"/>
      <c r="K4" s="514"/>
      <c r="L4" s="354"/>
      <c r="M4" s="544"/>
      <c r="N4" s="452"/>
      <c r="O4" s="554"/>
      <c r="P4" s="456"/>
      <c r="Q4" s="365"/>
      <c r="R4" s="366"/>
      <c r="S4" s="366"/>
      <c r="T4" s="367"/>
      <c r="V4" s="570" t="str">
        <f>IF(ISBLANK(D4)=TRUE,"Kein Start",IF(ISBLANK(F4)=TRUE,"Name HF fehlt",IF(ISBLANK(G4)=TRUE,"Name Hund fehlt",IF(ISBLANK(H4)=TRUE,"Verein fehlt",IF(ISBLANK(I4)=TRUE,"Verband fehlt",IF(ISBLANK(J4)=TRUE,"Mitglieds-Nr fehlt",IF(ISBLANK(K4)=TRUE,"Klasse fehlt",IF(ISBLANK(M4)=TRUE,"Chip-Nr fehlt",1))))))))</f>
        <v>Kein Start</v>
      </c>
      <c r="W4" s="570">
        <f>IF(ISBLANK(K4)=FALSE,IF(OR(EXACT(Anleitung!$D$9,K4)=TRUE,EXACT(Anleitung!$D$10,K4)=TRUE,EXACT(Anleitung!$D$11,K4)=TRUE),1,"Klasse ist falsch"),)</f>
        <v>0</v>
      </c>
      <c r="X4" s="570">
        <f>IF(ISBLANK(L4)=FALSE,IF(L4&lt;&gt;"J","Bitte 'J' eintragen",1),1)</f>
        <v>1</v>
      </c>
    </row>
    <row r="5" spans="1:24" ht="24" customHeight="1">
      <c r="A5" s="315">
        <v>2</v>
      </c>
      <c r="B5" s="576" t="str">
        <f t="shared" si="0"/>
        <v>Kein Start</v>
      </c>
      <c r="C5" s="360">
        <f>IF(ISBLANK(D5)=FALSE,COUNTIF($D$4:D5,"*")+Stammdaten!$C$21,)</f>
        <v>0</v>
      </c>
      <c r="D5" s="441"/>
      <c r="E5" s="441"/>
      <c r="F5" s="371"/>
      <c r="G5" s="355"/>
      <c r="H5" s="355"/>
      <c r="I5" s="356"/>
      <c r="J5" s="356"/>
      <c r="K5" s="358"/>
      <c r="L5" s="357"/>
      <c r="M5" s="545"/>
      <c r="N5" s="453"/>
      <c r="O5" s="554"/>
      <c r="P5" s="457"/>
      <c r="Q5" s="368"/>
      <c r="R5" s="368"/>
      <c r="S5" s="368"/>
      <c r="T5" s="369"/>
      <c r="V5" s="570" t="str">
        <f t="shared" ref="V5:V68" si="1">IF(ISBLANK(D5)=TRUE,"Kein Start",IF(ISBLANK(F5)=TRUE,"Name HF fehlt",IF(ISBLANK(G5)=TRUE,"Name Hund fehlt",IF(ISBLANK(H5)=TRUE,"Verein fehlt",IF(ISBLANK(I5)=TRUE,"Verband fehlt",IF(ISBLANK(J5)=TRUE,"Mitglieds-Nr fehlt",IF(ISBLANK(K5)=TRUE,"Klasse fehlt",IF(ISBLANK(M5)=TRUE,"Chip-Nr fehlt",1))))))))</f>
        <v>Kein Start</v>
      </c>
      <c r="W5" s="570">
        <f>IF(ISBLANK(K5)=FALSE,IF(OR(EXACT(Anleitung!$D$9,K5)=TRUE,EXACT(Anleitung!$D$10,K5)=TRUE,EXACT(Anleitung!$D$11,K5)=TRUE),1,"Klasse ist falsch"),)</f>
        <v>0</v>
      </c>
      <c r="X5" s="570">
        <f t="shared" ref="X5:X68" si="2">IF(ISBLANK(L5)=FALSE,IF(L5&lt;&gt;"J","Bitte 'J' eintragen",1),1)</f>
        <v>1</v>
      </c>
    </row>
    <row r="6" spans="1:24" ht="24" customHeight="1">
      <c r="A6" s="315">
        <v>3</v>
      </c>
      <c r="B6" s="576" t="str">
        <f t="shared" si="0"/>
        <v>Kein Start</v>
      </c>
      <c r="C6" s="360">
        <f>IF(ISBLANK(D6)=FALSE,COUNTIF($D$4:D6,"*")+Stammdaten!$C$21,)</f>
        <v>0</v>
      </c>
      <c r="D6" s="441"/>
      <c r="E6" s="441"/>
      <c r="F6" s="371"/>
      <c r="G6" s="355"/>
      <c r="H6" s="355"/>
      <c r="I6" s="356"/>
      <c r="J6" s="356"/>
      <c r="K6" s="358"/>
      <c r="L6" s="357"/>
      <c r="M6" s="545"/>
      <c r="N6" s="454"/>
      <c r="O6" s="554"/>
      <c r="P6" s="457"/>
      <c r="Q6" s="368"/>
      <c r="R6" s="368"/>
      <c r="S6" s="368"/>
      <c r="T6" s="369"/>
      <c r="V6" s="570" t="str">
        <f t="shared" si="1"/>
        <v>Kein Start</v>
      </c>
      <c r="W6" s="570">
        <f>IF(ISBLANK(K6)=FALSE,IF(OR(EXACT(Anleitung!$D$9,K6)=TRUE,EXACT(Anleitung!$D$10,K6)=TRUE,EXACT(Anleitung!$D$11,K6)=TRUE),1,"Klasse ist falsch"),)</f>
        <v>0</v>
      </c>
      <c r="X6" s="570">
        <f t="shared" si="2"/>
        <v>1</v>
      </c>
    </row>
    <row r="7" spans="1:24" ht="24" customHeight="1">
      <c r="A7" s="315">
        <v>4</v>
      </c>
      <c r="B7" s="576" t="str">
        <f t="shared" si="0"/>
        <v>Kein Start</v>
      </c>
      <c r="C7" s="360">
        <f>IF(ISBLANK(D7)=FALSE,COUNTIF($D$4:D7,"*")+Stammdaten!$C$21,)</f>
        <v>0</v>
      </c>
      <c r="D7" s="441"/>
      <c r="E7" s="441"/>
      <c r="F7" s="371"/>
      <c r="G7" s="355"/>
      <c r="H7" s="355"/>
      <c r="I7" s="356"/>
      <c r="J7" s="356"/>
      <c r="K7" s="358"/>
      <c r="L7" s="357"/>
      <c r="M7" s="545"/>
      <c r="N7" s="454"/>
      <c r="O7" s="554"/>
      <c r="P7" s="457"/>
      <c r="Q7" s="368"/>
      <c r="R7" s="368"/>
      <c r="S7" s="368"/>
      <c r="T7" s="369"/>
      <c r="V7" s="570" t="str">
        <f t="shared" si="1"/>
        <v>Kein Start</v>
      </c>
      <c r="W7" s="570">
        <f>IF(ISBLANK(K7)=FALSE,IF(OR(EXACT(Anleitung!$D$9,K7)=TRUE,EXACT(Anleitung!$D$10,K7)=TRUE,EXACT(Anleitung!$D$11,K7)=TRUE),1,"Klasse ist falsch"),)</f>
        <v>0</v>
      </c>
      <c r="X7" s="570">
        <f t="shared" si="2"/>
        <v>1</v>
      </c>
    </row>
    <row r="8" spans="1:24" ht="24" customHeight="1">
      <c r="A8" s="315">
        <v>5</v>
      </c>
      <c r="B8" s="576" t="str">
        <f t="shared" si="0"/>
        <v>Kein Start</v>
      </c>
      <c r="C8" s="360">
        <f>IF(ISBLANK(D8)=FALSE,COUNTIF($D$4:D8,"*")+Stammdaten!$C$21,)</f>
        <v>0</v>
      </c>
      <c r="D8" s="441"/>
      <c r="E8" s="441"/>
      <c r="F8" s="371"/>
      <c r="G8" s="355"/>
      <c r="H8" s="355"/>
      <c r="I8" s="356"/>
      <c r="J8" s="356"/>
      <c r="K8" s="358"/>
      <c r="L8" s="357"/>
      <c r="M8" s="545"/>
      <c r="N8" s="454"/>
      <c r="O8" s="554"/>
      <c r="P8" s="457"/>
      <c r="Q8" s="368"/>
      <c r="R8" s="368"/>
      <c r="S8" s="368"/>
      <c r="T8" s="369"/>
      <c r="V8" s="570" t="str">
        <f t="shared" si="1"/>
        <v>Kein Start</v>
      </c>
      <c r="W8" s="570">
        <f>IF(ISBLANK(K8)=FALSE,IF(OR(EXACT(Anleitung!$D$9,K8)=TRUE,EXACT(Anleitung!$D$10,K8)=TRUE,EXACT(Anleitung!$D$11,K8)=TRUE),1,"Klasse ist falsch"),)</f>
        <v>0</v>
      </c>
      <c r="X8" s="570">
        <f t="shared" si="2"/>
        <v>1</v>
      </c>
    </row>
    <row r="9" spans="1:24" ht="24" customHeight="1">
      <c r="A9" s="315">
        <v>6</v>
      </c>
      <c r="B9" s="576" t="str">
        <f t="shared" si="0"/>
        <v>Kein Start</v>
      </c>
      <c r="C9" s="360">
        <f>IF(ISBLANK(D9)=FALSE,COUNTIF($D$4:D9,"*")+Stammdaten!$C$21,)</f>
        <v>0</v>
      </c>
      <c r="D9" s="441"/>
      <c r="E9" s="441"/>
      <c r="F9" s="371"/>
      <c r="G9" s="355"/>
      <c r="H9" s="355"/>
      <c r="I9" s="356"/>
      <c r="J9" s="356"/>
      <c r="K9" s="358"/>
      <c r="L9" s="357"/>
      <c r="M9" s="545"/>
      <c r="N9" s="454"/>
      <c r="O9" s="554"/>
      <c r="P9" s="457"/>
      <c r="Q9" s="368"/>
      <c r="R9" s="368"/>
      <c r="S9" s="368"/>
      <c r="T9" s="369"/>
      <c r="V9" s="570" t="str">
        <f t="shared" si="1"/>
        <v>Kein Start</v>
      </c>
      <c r="W9" s="570">
        <f>IF(ISBLANK(K9)=FALSE,IF(OR(EXACT(Anleitung!$D$9,K9)=TRUE,EXACT(Anleitung!$D$10,K9)=TRUE,EXACT(Anleitung!$D$11,K9)=TRUE),1,"Klasse ist falsch"),)</f>
        <v>0</v>
      </c>
      <c r="X9" s="570">
        <f t="shared" si="2"/>
        <v>1</v>
      </c>
    </row>
    <row r="10" spans="1:24" ht="24" customHeight="1">
      <c r="A10" s="315">
        <v>7</v>
      </c>
      <c r="B10" s="576" t="str">
        <f t="shared" si="0"/>
        <v>Kein Start</v>
      </c>
      <c r="C10" s="360">
        <f>IF(ISBLANK(D10)=FALSE,COUNTIF($D$4:D10,"*")+Stammdaten!$C$21,)</f>
        <v>0</v>
      </c>
      <c r="D10" s="441"/>
      <c r="E10" s="441"/>
      <c r="F10" s="371"/>
      <c r="G10" s="355"/>
      <c r="H10" s="355"/>
      <c r="I10" s="356"/>
      <c r="J10" s="356"/>
      <c r="K10" s="358"/>
      <c r="L10" s="357"/>
      <c r="M10" s="546"/>
      <c r="N10" s="454"/>
      <c r="O10" s="554"/>
      <c r="P10" s="457"/>
      <c r="Q10" s="368"/>
      <c r="R10" s="368"/>
      <c r="S10" s="368"/>
      <c r="T10" s="369"/>
      <c r="V10" s="570" t="str">
        <f t="shared" si="1"/>
        <v>Kein Start</v>
      </c>
      <c r="W10" s="570">
        <f>IF(ISBLANK(K10)=FALSE,IF(OR(EXACT(Anleitung!$D$9,K10)=TRUE,EXACT(Anleitung!$D$10,K10)=TRUE,EXACT(Anleitung!$D$11,K10)=TRUE),1,"Klasse ist falsch"),)</f>
        <v>0</v>
      </c>
      <c r="X10" s="570">
        <f t="shared" si="2"/>
        <v>1</v>
      </c>
    </row>
    <row r="11" spans="1:24" ht="24" customHeight="1">
      <c r="A11" s="315">
        <v>8</v>
      </c>
      <c r="B11" s="576" t="str">
        <f t="shared" si="0"/>
        <v>Kein Start</v>
      </c>
      <c r="C11" s="360">
        <f>IF(ISBLANK(D11)=FALSE,COUNTIF($D$4:D11,"*")+Stammdaten!$C$21,)</f>
        <v>0</v>
      </c>
      <c r="D11" s="441"/>
      <c r="E11" s="441"/>
      <c r="F11" s="371"/>
      <c r="G11" s="355"/>
      <c r="H11" s="355"/>
      <c r="I11" s="356"/>
      <c r="J11" s="356"/>
      <c r="K11" s="358"/>
      <c r="L11" s="357"/>
      <c r="M11" s="545"/>
      <c r="N11" s="454"/>
      <c r="O11" s="554"/>
      <c r="P11" s="457"/>
      <c r="Q11" s="368"/>
      <c r="R11" s="368"/>
      <c r="S11" s="368"/>
      <c r="T11" s="369"/>
      <c r="V11" s="570" t="str">
        <f t="shared" si="1"/>
        <v>Kein Start</v>
      </c>
      <c r="W11" s="570">
        <f>IF(ISBLANK(K11)=FALSE,IF(OR(EXACT(Anleitung!$D$9,K11)=TRUE,EXACT(Anleitung!$D$10,K11)=TRUE,EXACT(Anleitung!$D$11,K11)=TRUE),1,"Klasse ist falsch"),)</f>
        <v>0</v>
      </c>
      <c r="X11" s="570">
        <f t="shared" si="2"/>
        <v>1</v>
      </c>
    </row>
    <row r="12" spans="1:24" ht="24" customHeight="1">
      <c r="A12" s="315">
        <v>9</v>
      </c>
      <c r="B12" s="576" t="str">
        <f t="shared" si="0"/>
        <v>Kein Start</v>
      </c>
      <c r="C12" s="360">
        <f>IF(ISBLANK(D12)=FALSE,COUNTIF($D$4:D12,"*")+Stammdaten!$C$21,)</f>
        <v>0</v>
      </c>
      <c r="D12" s="441"/>
      <c r="E12" s="441"/>
      <c r="F12" s="371"/>
      <c r="G12" s="355"/>
      <c r="H12" s="355"/>
      <c r="I12" s="356"/>
      <c r="J12" s="356"/>
      <c r="K12" s="358"/>
      <c r="L12" s="357"/>
      <c r="M12" s="545"/>
      <c r="N12" s="454"/>
      <c r="O12" s="554"/>
      <c r="P12" s="457"/>
      <c r="Q12" s="368"/>
      <c r="R12" s="368"/>
      <c r="S12" s="368"/>
      <c r="T12" s="369"/>
      <c r="V12" s="570" t="str">
        <f t="shared" si="1"/>
        <v>Kein Start</v>
      </c>
      <c r="W12" s="570">
        <f>IF(ISBLANK(K12)=FALSE,IF(OR(EXACT(Anleitung!$D$9,K12)=TRUE,EXACT(Anleitung!$D$10,K12)=TRUE,EXACT(Anleitung!$D$11,K12)=TRUE),1,"Klasse ist falsch"),)</f>
        <v>0</v>
      </c>
      <c r="X12" s="570">
        <f t="shared" si="2"/>
        <v>1</v>
      </c>
    </row>
    <row r="13" spans="1:24" ht="24" customHeight="1">
      <c r="A13" s="315">
        <v>10</v>
      </c>
      <c r="B13" s="576" t="str">
        <f t="shared" si="0"/>
        <v>Kein Start</v>
      </c>
      <c r="C13" s="360">
        <f>IF(ISBLANK(D13)=FALSE,COUNTIF($D$4:D13,"*")+Stammdaten!$C$21,)</f>
        <v>0</v>
      </c>
      <c r="D13" s="441"/>
      <c r="E13" s="441"/>
      <c r="F13" s="371"/>
      <c r="G13" s="355"/>
      <c r="H13" s="355"/>
      <c r="I13" s="356"/>
      <c r="J13" s="356"/>
      <c r="K13" s="358"/>
      <c r="L13" s="357"/>
      <c r="M13" s="545"/>
      <c r="N13" s="453"/>
      <c r="O13" s="554"/>
      <c r="P13" s="457"/>
      <c r="Q13" s="368"/>
      <c r="R13" s="368"/>
      <c r="S13" s="368"/>
      <c r="T13" s="369"/>
      <c r="V13" s="570" t="str">
        <f t="shared" si="1"/>
        <v>Kein Start</v>
      </c>
      <c r="W13" s="570">
        <f>IF(ISBLANK(K13)=FALSE,IF(OR(EXACT(Anleitung!$D$9,K13)=TRUE,EXACT(Anleitung!$D$10,K13)=TRUE,EXACT(Anleitung!$D$11,K13)=TRUE),1,"Klasse ist falsch"),)</f>
        <v>0</v>
      </c>
      <c r="X13" s="570">
        <f t="shared" si="2"/>
        <v>1</v>
      </c>
    </row>
    <row r="14" spans="1:24" ht="24" customHeight="1">
      <c r="A14" s="315">
        <v>11</v>
      </c>
      <c r="B14" s="576" t="str">
        <f t="shared" si="0"/>
        <v>Kein Start</v>
      </c>
      <c r="C14" s="360">
        <f>IF(ISBLANK(D14)=FALSE,COUNTIF($D$4:D14,"*")+Stammdaten!$C$21,)</f>
        <v>0</v>
      </c>
      <c r="D14" s="441"/>
      <c r="E14" s="441"/>
      <c r="F14" s="371"/>
      <c r="G14" s="355"/>
      <c r="H14" s="355"/>
      <c r="I14" s="356"/>
      <c r="J14" s="356"/>
      <c r="K14" s="358"/>
      <c r="L14" s="357"/>
      <c r="M14" s="545"/>
      <c r="N14" s="453"/>
      <c r="O14" s="554"/>
      <c r="P14" s="457"/>
      <c r="Q14" s="368"/>
      <c r="R14" s="368"/>
      <c r="S14" s="368"/>
      <c r="T14" s="369"/>
      <c r="V14" s="570" t="str">
        <f t="shared" si="1"/>
        <v>Kein Start</v>
      </c>
      <c r="W14" s="570">
        <f>IF(ISBLANK(K14)=FALSE,IF(OR(EXACT(Anleitung!$D$9,K14)=TRUE,EXACT(Anleitung!$D$10,K14)=TRUE,EXACT(Anleitung!$D$11,K14)=TRUE),1,"Klasse ist falsch"),)</f>
        <v>0</v>
      </c>
      <c r="X14" s="570">
        <f t="shared" si="2"/>
        <v>1</v>
      </c>
    </row>
    <row r="15" spans="1:24" ht="24" customHeight="1">
      <c r="A15" s="315">
        <v>12</v>
      </c>
      <c r="B15" s="576" t="str">
        <f t="shared" si="0"/>
        <v>Kein Start</v>
      </c>
      <c r="C15" s="360">
        <f>IF(ISBLANK(D15)=FALSE,COUNTIF($D$4:D15,"*")+Stammdaten!$C$21,)</f>
        <v>0</v>
      </c>
      <c r="D15" s="441"/>
      <c r="E15" s="441"/>
      <c r="F15" s="371"/>
      <c r="G15" s="355"/>
      <c r="H15" s="355"/>
      <c r="I15" s="356"/>
      <c r="J15" s="356"/>
      <c r="K15" s="358"/>
      <c r="L15" s="357"/>
      <c r="M15" s="545"/>
      <c r="N15" s="454"/>
      <c r="O15" s="554"/>
      <c r="P15" s="457"/>
      <c r="Q15" s="368"/>
      <c r="R15" s="368"/>
      <c r="S15" s="368"/>
      <c r="T15" s="369"/>
      <c r="V15" s="570" t="str">
        <f t="shared" si="1"/>
        <v>Kein Start</v>
      </c>
      <c r="W15" s="570">
        <f>IF(ISBLANK(K15)=FALSE,IF(OR(EXACT(Anleitung!$D$9,K15)=TRUE,EXACT(Anleitung!$D$10,K15)=TRUE,EXACT(Anleitung!$D$11,K15)=TRUE),1,"Klasse ist falsch"),)</f>
        <v>0</v>
      </c>
      <c r="X15" s="570">
        <f t="shared" si="2"/>
        <v>1</v>
      </c>
    </row>
    <row r="16" spans="1:24" ht="24" customHeight="1">
      <c r="A16" s="315">
        <v>13</v>
      </c>
      <c r="B16" s="576" t="str">
        <f t="shared" si="0"/>
        <v>Kein Start</v>
      </c>
      <c r="C16" s="360">
        <f>IF(ISBLANK(D16)=FALSE,COUNTIF($D$4:D16,"*")+Stammdaten!$C$21,)</f>
        <v>0</v>
      </c>
      <c r="D16" s="441"/>
      <c r="E16" s="441"/>
      <c r="F16" s="371"/>
      <c r="G16" s="355"/>
      <c r="H16" s="355"/>
      <c r="I16" s="356"/>
      <c r="J16" s="356"/>
      <c r="K16" s="358"/>
      <c r="L16" s="357"/>
      <c r="M16" s="545"/>
      <c r="N16" s="454"/>
      <c r="O16" s="554"/>
      <c r="P16" s="457"/>
      <c r="Q16" s="368"/>
      <c r="R16" s="368"/>
      <c r="S16" s="368"/>
      <c r="T16" s="369"/>
      <c r="V16" s="570" t="str">
        <f t="shared" si="1"/>
        <v>Kein Start</v>
      </c>
      <c r="W16" s="570">
        <f>IF(ISBLANK(K16)=FALSE,IF(OR(EXACT(Anleitung!$D$9,K16)=TRUE,EXACT(Anleitung!$D$10,K16)=TRUE,EXACT(Anleitung!$D$11,K16)=TRUE),1,"Klasse ist falsch"),)</f>
        <v>0</v>
      </c>
      <c r="X16" s="570">
        <f t="shared" si="2"/>
        <v>1</v>
      </c>
    </row>
    <row r="17" spans="1:24" ht="24" customHeight="1">
      <c r="A17" s="315">
        <v>14</v>
      </c>
      <c r="B17" s="576" t="str">
        <f t="shared" si="0"/>
        <v>Kein Start</v>
      </c>
      <c r="C17" s="360">
        <f>IF(ISBLANK(D17)=FALSE,COUNTIF($D$4:D17,"*")+Stammdaten!$C$21,)</f>
        <v>0</v>
      </c>
      <c r="D17" s="441"/>
      <c r="E17" s="441"/>
      <c r="F17" s="371"/>
      <c r="G17" s="355"/>
      <c r="H17" s="355"/>
      <c r="I17" s="356"/>
      <c r="J17" s="356"/>
      <c r="K17" s="358"/>
      <c r="L17" s="357"/>
      <c r="M17" s="545"/>
      <c r="N17" s="454"/>
      <c r="O17" s="554"/>
      <c r="P17" s="457"/>
      <c r="Q17" s="368"/>
      <c r="R17" s="368"/>
      <c r="S17" s="368"/>
      <c r="T17" s="369"/>
      <c r="V17" s="570" t="str">
        <f t="shared" si="1"/>
        <v>Kein Start</v>
      </c>
      <c r="W17" s="570">
        <f>IF(ISBLANK(K17)=FALSE,IF(OR(EXACT(Anleitung!$D$9,K17)=TRUE,EXACT(Anleitung!$D$10,K17)=TRUE,EXACT(Anleitung!$D$11,K17)=TRUE),1,"Klasse ist falsch"),)</f>
        <v>0</v>
      </c>
      <c r="X17" s="570">
        <f t="shared" si="2"/>
        <v>1</v>
      </c>
    </row>
    <row r="18" spans="1:24" ht="24" customHeight="1">
      <c r="A18" s="315">
        <v>15</v>
      </c>
      <c r="B18" s="576" t="str">
        <f t="shared" si="0"/>
        <v>Kein Start</v>
      </c>
      <c r="C18" s="360">
        <f>IF(ISBLANK(D18)=FALSE,COUNTIF($D$4:D18,"*")+Stammdaten!$C$21,)</f>
        <v>0</v>
      </c>
      <c r="D18" s="441"/>
      <c r="E18" s="441"/>
      <c r="F18" s="371"/>
      <c r="G18" s="355"/>
      <c r="H18" s="355"/>
      <c r="I18" s="356"/>
      <c r="J18" s="356"/>
      <c r="K18" s="358"/>
      <c r="L18" s="357"/>
      <c r="M18" s="545"/>
      <c r="N18" s="454"/>
      <c r="O18" s="554"/>
      <c r="P18" s="457"/>
      <c r="Q18" s="368"/>
      <c r="R18" s="368"/>
      <c r="S18" s="368"/>
      <c r="T18" s="369"/>
      <c r="V18" s="570" t="str">
        <f t="shared" si="1"/>
        <v>Kein Start</v>
      </c>
      <c r="W18" s="570">
        <f>IF(ISBLANK(K18)=FALSE,IF(OR(EXACT(Anleitung!$D$9,K18)=TRUE,EXACT(Anleitung!$D$10,K18)=TRUE,EXACT(Anleitung!$D$11,K18)=TRUE),1,"Klasse ist falsch"),)</f>
        <v>0</v>
      </c>
      <c r="X18" s="570">
        <f t="shared" si="2"/>
        <v>1</v>
      </c>
    </row>
    <row r="19" spans="1:24" ht="24" customHeight="1">
      <c r="A19" s="315">
        <v>16</v>
      </c>
      <c r="B19" s="576" t="str">
        <f t="shared" si="0"/>
        <v>Kein Start</v>
      </c>
      <c r="C19" s="360">
        <f>IF(ISBLANK(D19)=FALSE,COUNTIF($D$4:D19,"*")+Stammdaten!$C$21,)</f>
        <v>0</v>
      </c>
      <c r="D19" s="441"/>
      <c r="E19" s="441"/>
      <c r="F19" s="371"/>
      <c r="G19" s="355"/>
      <c r="H19" s="355"/>
      <c r="I19" s="356"/>
      <c r="J19" s="356"/>
      <c r="K19" s="358"/>
      <c r="L19" s="357"/>
      <c r="M19" s="545"/>
      <c r="N19" s="454"/>
      <c r="O19" s="554"/>
      <c r="P19" s="457"/>
      <c r="Q19" s="368"/>
      <c r="R19" s="368"/>
      <c r="S19" s="368"/>
      <c r="T19" s="369"/>
      <c r="V19" s="570" t="str">
        <f t="shared" si="1"/>
        <v>Kein Start</v>
      </c>
      <c r="W19" s="570">
        <f>IF(ISBLANK(K19)=FALSE,IF(OR(EXACT(Anleitung!$D$9,K19)=TRUE,EXACT(Anleitung!$D$10,K19)=TRUE,EXACT(Anleitung!$D$11,K19)=TRUE),1,"Klasse ist falsch"),)</f>
        <v>0</v>
      </c>
      <c r="X19" s="570">
        <f t="shared" si="2"/>
        <v>1</v>
      </c>
    </row>
    <row r="20" spans="1:24" ht="24" customHeight="1">
      <c r="A20" s="315">
        <v>17</v>
      </c>
      <c r="B20" s="576" t="str">
        <f t="shared" si="0"/>
        <v>Kein Start</v>
      </c>
      <c r="C20" s="360">
        <f>IF(ISBLANK(D20)=FALSE,COUNTIF($D$4:D20,"*")+Stammdaten!$C$21,)</f>
        <v>0</v>
      </c>
      <c r="D20" s="441"/>
      <c r="E20" s="441"/>
      <c r="F20" s="371"/>
      <c r="G20" s="355"/>
      <c r="H20" s="355"/>
      <c r="I20" s="356"/>
      <c r="J20" s="356"/>
      <c r="K20" s="358"/>
      <c r="L20" s="357"/>
      <c r="M20" s="545"/>
      <c r="N20" s="454"/>
      <c r="O20" s="554"/>
      <c r="P20" s="457"/>
      <c r="Q20" s="368"/>
      <c r="R20" s="368"/>
      <c r="S20" s="368"/>
      <c r="T20" s="369"/>
      <c r="V20" s="570" t="str">
        <f t="shared" si="1"/>
        <v>Kein Start</v>
      </c>
      <c r="W20" s="570">
        <f>IF(ISBLANK(K20)=FALSE,IF(OR(EXACT(Anleitung!$D$9,K20)=TRUE,EXACT(Anleitung!$D$10,K20)=TRUE,EXACT(Anleitung!$D$11,K20)=TRUE),1,"Klasse ist falsch"),)</f>
        <v>0</v>
      </c>
      <c r="X20" s="570">
        <f t="shared" si="2"/>
        <v>1</v>
      </c>
    </row>
    <row r="21" spans="1:24" ht="24" customHeight="1">
      <c r="A21" s="315">
        <v>18</v>
      </c>
      <c r="B21" s="576" t="str">
        <f t="shared" si="0"/>
        <v>Kein Start</v>
      </c>
      <c r="C21" s="360">
        <f>IF(ISBLANK(D21)=FALSE,COUNTIF($D$4:D21,"*")+Stammdaten!$C$21,)</f>
        <v>0</v>
      </c>
      <c r="D21" s="441"/>
      <c r="E21" s="441"/>
      <c r="F21" s="371"/>
      <c r="G21" s="355"/>
      <c r="H21" s="355"/>
      <c r="I21" s="356"/>
      <c r="J21" s="356"/>
      <c r="K21" s="358"/>
      <c r="L21" s="357"/>
      <c r="M21" s="545"/>
      <c r="N21" s="454"/>
      <c r="O21" s="554"/>
      <c r="P21" s="457"/>
      <c r="Q21" s="368"/>
      <c r="R21" s="368"/>
      <c r="S21" s="368"/>
      <c r="T21" s="369"/>
      <c r="V21" s="570" t="str">
        <f t="shared" si="1"/>
        <v>Kein Start</v>
      </c>
      <c r="W21" s="570">
        <f>IF(ISBLANK(K21)=FALSE,IF(OR(EXACT(Anleitung!$D$9,K21)=TRUE,EXACT(Anleitung!$D$10,K21)=TRUE,EXACT(Anleitung!$D$11,K21)=TRUE),1,"Klasse ist falsch"),)</f>
        <v>0</v>
      </c>
      <c r="X21" s="570">
        <f t="shared" si="2"/>
        <v>1</v>
      </c>
    </row>
    <row r="22" spans="1:24" ht="24" customHeight="1">
      <c r="A22" s="315">
        <v>19</v>
      </c>
      <c r="B22" s="576" t="str">
        <f t="shared" si="0"/>
        <v>Kein Start</v>
      </c>
      <c r="C22" s="360">
        <f>IF(ISBLANK(D22)=FALSE,COUNTIF($D$4:D22,"*")+Stammdaten!$C$21,)</f>
        <v>0</v>
      </c>
      <c r="D22" s="441"/>
      <c r="E22" s="441"/>
      <c r="F22" s="371"/>
      <c r="G22" s="355"/>
      <c r="H22" s="355"/>
      <c r="I22" s="356"/>
      <c r="J22" s="356"/>
      <c r="K22" s="358"/>
      <c r="L22" s="357"/>
      <c r="M22" s="545"/>
      <c r="N22" s="454"/>
      <c r="O22" s="554"/>
      <c r="P22" s="457"/>
      <c r="Q22" s="368"/>
      <c r="R22" s="368"/>
      <c r="S22" s="368"/>
      <c r="T22" s="369"/>
      <c r="V22" s="570" t="str">
        <f t="shared" si="1"/>
        <v>Kein Start</v>
      </c>
      <c r="W22" s="570">
        <f>IF(ISBLANK(K22)=FALSE,IF(OR(EXACT(Anleitung!$D$9,K22)=TRUE,EXACT(Anleitung!$D$10,K22)=TRUE,EXACT(Anleitung!$D$11,K22)=TRUE),1,"Klasse ist falsch"),)</f>
        <v>0</v>
      </c>
      <c r="X22" s="570">
        <f t="shared" si="2"/>
        <v>1</v>
      </c>
    </row>
    <row r="23" spans="1:24" ht="24" customHeight="1">
      <c r="A23" s="315">
        <v>20</v>
      </c>
      <c r="B23" s="576" t="str">
        <f t="shared" si="0"/>
        <v>Kein Start</v>
      </c>
      <c r="C23" s="360">
        <f>IF(ISBLANK(D23)=FALSE,COUNTIF($D$4:D23,"*")+Stammdaten!$C$21,)</f>
        <v>0</v>
      </c>
      <c r="D23" s="441"/>
      <c r="E23" s="441"/>
      <c r="F23" s="371"/>
      <c r="G23" s="355"/>
      <c r="H23" s="355"/>
      <c r="I23" s="356"/>
      <c r="J23" s="356"/>
      <c r="K23" s="358"/>
      <c r="L23" s="357"/>
      <c r="M23" s="545"/>
      <c r="N23" s="454"/>
      <c r="O23" s="554"/>
      <c r="P23" s="457"/>
      <c r="Q23" s="368"/>
      <c r="R23" s="368"/>
      <c r="S23" s="368"/>
      <c r="T23" s="369"/>
      <c r="V23" s="570" t="str">
        <f t="shared" si="1"/>
        <v>Kein Start</v>
      </c>
      <c r="W23" s="570">
        <f>IF(ISBLANK(K23)=FALSE,IF(OR(EXACT(Anleitung!$D$9,K23)=TRUE,EXACT(Anleitung!$D$10,K23)=TRUE,EXACT(Anleitung!$D$11,K23)=TRUE),1,"Klasse ist falsch"),)</f>
        <v>0</v>
      </c>
      <c r="X23" s="570">
        <f t="shared" si="2"/>
        <v>1</v>
      </c>
    </row>
    <row r="24" spans="1:24" ht="24" customHeight="1">
      <c r="A24" s="315">
        <v>21</v>
      </c>
      <c r="B24" s="576" t="str">
        <f t="shared" si="0"/>
        <v>Kein Start</v>
      </c>
      <c r="C24" s="360">
        <f>IF(ISBLANK(D24)=FALSE,COUNTIF($D$4:D24,"*")+Stammdaten!$C$21,)</f>
        <v>0</v>
      </c>
      <c r="D24" s="441"/>
      <c r="E24" s="441"/>
      <c r="F24" s="371"/>
      <c r="G24" s="355"/>
      <c r="H24" s="355"/>
      <c r="I24" s="356"/>
      <c r="J24" s="356"/>
      <c r="K24" s="358"/>
      <c r="L24" s="357"/>
      <c r="M24" s="545"/>
      <c r="N24" s="454"/>
      <c r="O24" s="554"/>
      <c r="P24" s="457"/>
      <c r="Q24" s="368"/>
      <c r="R24" s="368"/>
      <c r="S24" s="368"/>
      <c r="T24" s="369"/>
      <c r="V24" s="570" t="str">
        <f t="shared" si="1"/>
        <v>Kein Start</v>
      </c>
      <c r="W24" s="570">
        <f>IF(ISBLANK(K24)=FALSE,IF(OR(EXACT(Anleitung!$D$9,K24)=TRUE,EXACT(Anleitung!$D$10,K24)=TRUE,EXACT(Anleitung!$D$11,K24)=TRUE),1,"Klasse ist falsch"),)</f>
        <v>0</v>
      </c>
      <c r="X24" s="570">
        <f t="shared" si="2"/>
        <v>1</v>
      </c>
    </row>
    <row r="25" spans="1:24" ht="24" customHeight="1">
      <c r="A25" s="315">
        <v>22</v>
      </c>
      <c r="B25" s="576" t="str">
        <f t="shared" si="0"/>
        <v>Kein Start</v>
      </c>
      <c r="C25" s="360">
        <f>IF(ISBLANK(D25)=FALSE,COUNTIF($D$4:D25,"*")+Stammdaten!$C$21,)</f>
        <v>0</v>
      </c>
      <c r="D25" s="441"/>
      <c r="E25" s="441"/>
      <c r="F25" s="371"/>
      <c r="G25" s="355"/>
      <c r="H25" s="355"/>
      <c r="I25" s="356"/>
      <c r="J25" s="356"/>
      <c r="K25" s="358"/>
      <c r="L25" s="357"/>
      <c r="M25" s="545"/>
      <c r="N25" s="454"/>
      <c r="O25" s="554"/>
      <c r="P25" s="457"/>
      <c r="Q25" s="368"/>
      <c r="R25" s="368"/>
      <c r="S25" s="368"/>
      <c r="T25" s="369"/>
      <c r="V25" s="570" t="str">
        <f t="shared" si="1"/>
        <v>Kein Start</v>
      </c>
      <c r="W25" s="570">
        <f>IF(ISBLANK(K25)=FALSE,IF(OR(EXACT(Anleitung!$D$9,K25)=TRUE,EXACT(Anleitung!$D$10,K25)=TRUE,EXACT(Anleitung!$D$11,K25)=TRUE),1,"Klasse ist falsch"),)</f>
        <v>0</v>
      </c>
      <c r="X25" s="570">
        <f t="shared" si="2"/>
        <v>1</v>
      </c>
    </row>
    <row r="26" spans="1:24" ht="24" customHeight="1">
      <c r="A26" s="315">
        <v>23</v>
      </c>
      <c r="B26" s="576" t="str">
        <f t="shared" si="0"/>
        <v>Kein Start</v>
      </c>
      <c r="C26" s="360">
        <f>IF(ISBLANK(D26)=FALSE,COUNTIF($D$4:D26,"*")+Stammdaten!$C$21,)</f>
        <v>0</v>
      </c>
      <c r="D26" s="441"/>
      <c r="E26" s="441"/>
      <c r="F26" s="371"/>
      <c r="G26" s="355"/>
      <c r="H26" s="355"/>
      <c r="I26" s="356"/>
      <c r="J26" s="356"/>
      <c r="K26" s="358"/>
      <c r="L26" s="357"/>
      <c r="M26" s="545"/>
      <c r="N26" s="454"/>
      <c r="O26" s="554"/>
      <c r="P26" s="457"/>
      <c r="Q26" s="368"/>
      <c r="R26" s="368"/>
      <c r="S26" s="370"/>
      <c r="T26" s="369"/>
      <c r="V26" s="570" t="str">
        <f t="shared" si="1"/>
        <v>Kein Start</v>
      </c>
      <c r="W26" s="570">
        <f>IF(ISBLANK(K26)=FALSE,IF(OR(EXACT(Anleitung!$D$9,K26)=TRUE,EXACT(Anleitung!$D$10,K26)=TRUE,EXACT(Anleitung!$D$11,K26)=TRUE),1,"Klasse ist falsch"),)</f>
        <v>0</v>
      </c>
      <c r="X26" s="570">
        <f t="shared" si="2"/>
        <v>1</v>
      </c>
    </row>
    <row r="27" spans="1:24" ht="24" customHeight="1">
      <c r="A27" s="315">
        <v>24</v>
      </c>
      <c r="B27" s="576" t="str">
        <f t="shared" si="0"/>
        <v>Kein Start</v>
      </c>
      <c r="C27" s="360">
        <f>IF(ISBLANK(D27)=FALSE,COUNTIF($D$4:D27,"*")+Stammdaten!$C$21,)</f>
        <v>0</v>
      </c>
      <c r="D27" s="441"/>
      <c r="E27" s="441"/>
      <c r="F27" s="371"/>
      <c r="G27" s="355"/>
      <c r="H27" s="355"/>
      <c r="I27" s="356"/>
      <c r="J27" s="356"/>
      <c r="K27" s="358"/>
      <c r="L27" s="357"/>
      <c r="M27" s="545"/>
      <c r="N27" s="454"/>
      <c r="O27" s="554"/>
      <c r="P27" s="457"/>
      <c r="Q27" s="368"/>
      <c r="R27" s="368"/>
      <c r="S27" s="368"/>
      <c r="T27" s="369"/>
      <c r="V27" s="570" t="str">
        <f t="shared" si="1"/>
        <v>Kein Start</v>
      </c>
      <c r="W27" s="570">
        <f>IF(ISBLANK(K27)=FALSE,IF(OR(EXACT(Anleitung!$D$9,K27)=TRUE,EXACT(Anleitung!$D$10,K27)=TRUE,EXACT(Anleitung!$D$11,K27)=TRUE),1,"Klasse ist falsch"),)</f>
        <v>0</v>
      </c>
      <c r="X27" s="570">
        <f t="shared" si="2"/>
        <v>1</v>
      </c>
    </row>
    <row r="28" spans="1:24" ht="24" customHeight="1">
      <c r="A28" s="315">
        <v>25</v>
      </c>
      <c r="B28" s="576" t="str">
        <f t="shared" si="0"/>
        <v>Kein Start</v>
      </c>
      <c r="C28" s="360">
        <f>IF(ISBLANK(D28)=FALSE,COUNTIF($D$4:D28,"*")+Stammdaten!$C$21,)</f>
        <v>0</v>
      </c>
      <c r="D28" s="441"/>
      <c r="E28" s="441"/>
      <c r="F28" s="371"/>
      <c r="G28" s="355"/>
      <c r="H28" s="355"/>
      <c r="I28" s="356"/>
      <c r="J28" s="356"/>
      <c r="K28" s="358"/>
      <c r="L28" s="357"/>
      <c r="M28" s="545"/>
      <c r="N28" s="454"/>
      <c r="O28" s="554"/>
      <c r="P28" s="457"/>
      <c r="Q28" s="368"/>
      <c r="R28" s="368"/>
      <c r="S28" s="368"/>
      <c r="T28" s="369"/>
      <c r="V28" s="570" t="str">
        <f t="shared" si="1"/>
        <v>Kein Start</v>
      </c>
      <c r="W28" s="570">
        <f>IF(ISBLANK(K28)=FALSE,IF(OR(EXACT(Anleitung!$D$9,K28)=TRUE,EXACT(Anleitung!$D$10,K28)=TRUE,EXACT(Anleitung!$D$11,K28)=TRUE),1,"Klasse ist falsch"),)</f>
        <v>0</v>
      </c>
      <c r="X28" s="570">
        <f t="shared" si="2"/>
        <v>1</v>
      </c>
    </row>
    <row r="29" spans="1:24" ht="24" customHeight="1">
      <c r="A29" s="315">
        <v>26</v>
      </c>
      <c r="B29" s="576" t="str">
        <f t="shared" si="0"/>
        <v>Kein Start</v>
      </c>
      <c r="C29" s="360">
        <f>IF(ISBLANK(D29)=FALSE,COUNTIF($D$4:D29,"*")+Stammdaten!$C$21,)</f>
        <v>0</v>
      </c>
      <c r="D29" s="441"/>
      <c r="E29" s="441"/>
      <c r="F29" s="371"/>
      <c r="G29" s="355"/>
      <c r="H29" s="355"/>
      <c r="I29" s="356"/>
      <c r="J29" s="356"/>
      <c r="K29" s="358"/>
      <c r="L29" s="357"/>
      <c r="M29" s="545"/>
      <c r="N29" s="454"/>
      <c r="O29" s="554"/>
      <c r="P29" s="457"/>
      <c r="Q29" s="368"/>
      <c r="R29" s="368"/>
      <c r="S29" s="368"/>
      <c r="T29" s="369"/>
      <c r="V29" s="570" t="str">
        <f t="shared" si="1"/>
        <v>Kein Start</v>
      </c>
      <c r="W29" s="570">
        <f>IF(ISBLANK(K29)=FALSE,IF(OR(EXACT(Anleitung!$D$9,K29)=TRUE,EXACT(Anleitung!$D$10,K29)=TRUE,EXACT(Anleitung!$D$11,K29)=TRUE),1,"Klasse ist falsch"),)</f>
        <v>0</v>
      </c>
      <c r="X29" s="570">
        <f t="shared" si="2"/>
        <v>1</v>
      </c>
    </row>
    <row r="30" spans="1:24" ht="24" customHeight="1">
      <c r="A30" s="315">
        <v>27</v>
      </c>
      <c r="B30" s="576" t="str">
        <f t="shared" si="0"/>
        <v>Kein Start</v>
      </c>
      <c r="C30" s="360">
        <f>IF(ISBLANK(D30)=FALSE,COUNTIF($D$4:D30,"*")+Stammdaten!$C$21,)</f>
        <v>0</v>
      </c>
      <c r="D30" s="441"/>
      <c r="E30" s="441"/>
      <c r="F30" s="371"/>
      <c r="G30" s="355"/>
      <c r="H30" s="355"/>
      <c r="I30" s="356"/>
      <c r="J30" s="356"/>
      <c r="K30" s="358"/>
      <c r="L30" s="357"/>
      <c r="M30" s="545"/>
      <c r="N30" s="454"/>
      <c r="O30" s="554"/>
      <c r="P30" s="457"/>
      <c r="Q30" s="368"/>
      <c r="R30" s="368"/>
      <c r="S30" s="368"/>
      <c r="T30" s="369"/>
      <c r="V30" s="570" t="str">
        <f t="shared" si="1"/>
        <v>Kein Start</v>
      </c>
      <c r="W30" s="570">
        <f>IF(ISBLANK(K30)=FALSE,IF(OR(EXACT(Anleitung!$D$9,K30)=TRUE,EXACT(Anleitung!$D$10,K30)=TRUE,EXACT(Anleitung!$D$11,K30)=TRUE),1,"Klasse ist falsch"),)</f>
        <v>0</v>
      </c>
      <c r="X30" s="570">
        <f t="shared" si="2"/>
        <v>1</v>
      </c>
    </row>
    <row r="31" spans="1:24" ht="24" customHeight="1">
      <c r="A31" s="315">
        <v>28</v>
      </c>
      <c r="B31" s="576" t="str">
        <f t="shared" si="0"/>
        <v>Kein Start</v>
      </c>
      <c r="C31" s="360">
        <f>IF(ISBLANK(D31)=FALSE,COUNTIF($D$4:D31,"*")+Stammdaten!$C$21,)</f>
        <v>0</v>
      </c>
      <c r="D31" s="441"/>
      <c r="E31" s="441"/>
      <c r="F31" s="371"/>
      <c r="G31" s="355"/>
      <c r="H31" s="355"/>
      <c r="I31" s="356"/>
      <c r="J31" s="356"/>
      <c r="K31" s="358"/>
      <c r="L31" s="357"/>
      <c r="M31" s="545"/>
      <c r="N31" s="454"/>
      <c r="O31" s="554"/>
      <c r="P31" s="457"/>
      <c r="Q31" s="368"/>
      <c r="R31" s="368"/>
      <c r="S31" s="368"/>
      <c r="T31" s="369"/>
      <c r="V31" s="570" t="str">
        <f t="shared" si="1"/>
        <v>Kein Start</v>
      </c>
      <c r="W31" s="570">
        <f>IF(ISBLANK(K31)=FALSE,IF(OR(EXACT(Anleitung!$D$9,K31)=TRUE,EXACT(Anleitung!$D$10,K31)=TRUE,EXACT(Anleitung!$D$11,K31)=TRUE),1,"Klasse ist falsch"),)</f>
        <v>0</v>
      </c>
      <c r="X31" s="570">
        <f t="shared" si="2"/>
        <v>1</v>
      </c>
    </row>
    <row r="32" spans="1:24" ht="24" customHeight="1">
      <c r="A32" s="315">
        <v>29</v>
      </c>
      <c r="B32" s="576" t="str">
        <f t="shared" si="0"/>
        <v>Kein Start</v>
      </c>
      <c r="C32" s="360">
        <f>IF(ISBLANK(D32)=FALSE,COUNTIF($D$4:D32,"*")+Stammdaten!$C$21,)</f>
        <v>0</v>
      </c>
      <c r="D32" s="441"/>
      <c r="E32" s="441"/>
      <c r="F32" s="371"/>
      <c r="G32" s="355"/>
      <c r="H32" s="355"/>
      <c r="I32" s="356"/>
      <c r="J32" s="356"/>
      <c r="K32" s="358"/>
      <c r="L32" s="357"/>
      <c r="M32" s="545"/>
      <c r="N32" s="454"/>
      <c r="O32" s="554"/>
      <c r="P32" s="457"/>
      <c r="Q32" s="368"/>
      <c r="R32" s="368"/>
      <c r="S32" s="368"/>
      <c r="T32" s="369"/>
      <c r="V32" s="570" t="str">
        <f t="shared" si="1"/>
        <v>Kein Start</v>
      </c>
      <c r="W32" s="570">
        <f>IF(ISBLANK(K32)=FALSE,IF(OR(EXACT(Anleitung!$D$9,K32)=TRUE,EXACT(Anleitung!$D$10,K32)=TRUE,EXACT(Anleitung!$D$11,K32)=TRUE),1,"Klasse ist falsch"),)</f>
        <v>0</v>
      </c>
      <c r="X32" s="570">
        <f t="shared" si="2"/>
        <v>1</v>
      </c>
    </row>
    <row r="33" spans="1:24" ht="24" customHeight="1">
      <c r="A33" s="315">
        <v>30</v>
      </c>
      <c r="B33" s="576" t="str">
        <f t="shared" si="0"/>
        <v>Kein Start</v>
      </c>
      <c r="C33" s="360">
        <f>IF(ISBLANK(D33)=FALSE,COUNTIF($D$4:D33,"*")+Stammdaten!$C$21,)</f>
        <v>0</v>
      </c>
      <c r="D33" s="441"/>
      <c r="E33" s="441"/>
      <c r="F33" s="371"/>
      <c r="G33" s="355"/>
      <c r="H33" s="355"/>
      <c r="I33" s="356"/>
      <c r="J33" s="356"/>
      <c r="K33" s="358"/>
      <c r="L33" s="357"/>
      <c r="M33" s="545"/>
      <c r="N33" s="454"/>
      <c r="O33" s="554"/>
      <c r="P33" s="457"/>
      <c r="Q33" s="368"/>
      <c r="R33" s="368"/>
      <c r="S33" s="368"/>
      <c r="T33" s="369"/>
      <c r="V33" s="570" t="str">
        <f t="shared" si="1"/>
        <v>Kein Start</v>
      </c>
      <c r="W33" s="570">
        <f>IF(ISBLANK(K33)=FALSE,IF(OR(EXACT(Anleitung!$D$9,K33)=TRUE,EXACT(Anleitung!$D$10,K33)=TRUE,EXACT(Anleitung!$D$11,K33)=TRUE),1,"Klasse ist falsch"),)</f>
        <v>0</v>
      </c>
      <c r="X33" s="570">
        <f t="shared" si="2"/>
        <v>1</v>
      </c>
    </row>
    <row r="34" spans="1:24" ht="24" customHeight="1">
      <c r="A34" s="315">
        <v>31</v>
      </c>
      <c r="B34" s="576" t="str">
        <f t="shared" si="0"/>
        <v>Kein Start</v>
      </c>
      <c r="C34" s="360">
        <f>IF(ISBLANK(D34)=FALSE,COUNTIF($D$4:D34,"*")+Stammdaten!$C$21,)</f>
        <v>0</v>
      </c>
      <c r="D34" s="441"/>
      <c r="E34" s="359"/>
      <c r="F34" s="371"/>
      <c r="G34" s="355"/>
      <c r="H34" s="355"/>
      <c r="I34" s="356"/>
      <c r="J34" s="356"/>
      <c r="K34" s="358"/>
      <c r="L34" s="357"/>
      <c r="M34" s="545"/>
      <c r="N34" s="454"/>
      <c r="O34" s="554"/>
      <c r="P34" s="457"/>
      <c r="Q34" s="368"/>
      <c r="R34" s="368"/>
      <c r="S34" s="368"/>
      <c r="T34" s="369"/>
      <c r="V34" s="570" t="str">
        <f t="shared" si="1"/>
        <v>Kein Start</v>
      </c>
      <c r="W34" s="570">
        <f>IF(ISBLANK(K34)=FALSE,IF(OR(EXACT(Anleitung!$D$9,K34)=TRUE,EXACT(Anleitung!$D$10,K34)=TRUE,EXACT(Anleitung!$D$11,K34)=TRUE),1,"Klasse ist falsch"),)</f>
        <v>0</v>
      </c>
      <c r="X34" s="570">
        <f t="shared" si="2"/>
        <v>1</v>
      </c>
    </row>
    <row r="35" spans="1:24" ht="24" customHeight="1">
      <c r="A35" s="315">
        <v>32</v>
      </c>
      <c r="B35" s="576" t="str">
        <f t="shared" si="0"/>
        <v>Kein Start</v>
      </c>
      <c r="C35" s="360">
        <f>IF(ISBLANK(D35)=FALSE,COUNTIF($D$4:D35,"*")+Stammdaten!$C$21,)</f>
        <v>0</v>
      </c>
      <c r="D35" s="441"/>
      <c r="E35" s="359"/>
      <c r="F35" s="371"/>
      <c r="G35" s="355"/>
      <c r="H35" s="355"/>
      <c r="I35" s="356"/>
      <c r="J35" s="356"/>
      <c r="K35" s="358"/>
      <c r="L35" s="357"/>
      <c r="M35" s="545"/>
      <c r="N35" s="454"/>
      <c r="O35" s="554"/>
      <c r="P35" s="457"/>
      <c r="Q35" s="368"/>
      <c r="R35" s="368"/>
      <c r="S35" s="368"/>
      <c r="T35" s="369"/>
      <c r="V35" s="570" t="str">
        <f t="shared" si="1"/>
        <v>Kein Start</v>
      </c>
      <c r="W35" s="570">
        <f>IF(ISBLANK(K35)=FALSE,IF(OR(EXACT(Anleitung!$D$9,K35)=TRUE,EXACT(Anleitung!$D$10,K35)=TRUE,EXACT(Anleitung!$D$11,K35)=TRUE),1,"Klasse ist falsch"),)</f>
        <v>0</v>
      </c>
      <c r="X35" s="570">
        <f t="shared" si="2"/>
        <v>1</v>
      </c>
    </row>
    <row r="36" spans="1:24" ht="24" customHeight="1">
      <c r="A36" s="315">
        <v>33</v>
      </c>
      <c r="B36" s="576" t="str">
        <f t="shared" ref="B36:B63" si="3">IF(ISBLANK(D36)=TRUE,"Kein Start",IF(V36&lt;&gt;1,V36,IF(W36&lt;&gt;1,W36,IF(X36&lt;&gt;1,X36,"i. O."))))</f>
        <v>Kein Start</v>
      </c>
      <c r="C36" s="360">
        <f>IF(ISBLANK(D36)=FALSE,COUNTIF($D$4:D36,"*")+Stammdaten!$C$21,)</f>
        <v>0</v>
      </c>
      <c r="D36" s="441"/>
      <c r="E36" s="359"/>
      <c r="F36" s="371"/>
      <c r="G36" s="355"/>
      <c r="H36" s="355"/>
      <c r="I36" s="356"/>
      <c r="J36" s="356"/>
      <c r="K36" s="358"/>
      <c r="L36" s="357"/>
      <c r="M36" s="545"/>
      <c r="N36" s="454"/>
      <c r="O36" s="554"/>
      <c r="P36" s="457"/>
      <c r="Q36" s="368"/>
      <c r="R36" s="368"/>
      <c r="S36" s="368"/>
      <c r="T36" s="369"/>
      <c r="V36" s="570" t="str">
        <f t="shared" si="1"/>
        <v>Kein Start</v>
      </c>
      <c r="W36" s="570">
        <f>IF(ISBLANK(K36)=FALSE,IF(OR(EXACT(Anleitung!$D$9,K36)=TRUE,EXACT(Anleitung!$D$10,K36)=TRUE,EXACT(Anleitung!$D$11,K36)=TRUE),1,"Klasse ist falsch"),)</f>
        <v>0</v>
      </c>
      <c r="X36" s="570">
        <f t="shared" si="2"/>
        <v>1</v>
      </c>
    </row>
    <row r="37" spans="1:24" ht="24" customHeight="1">
      <c r="A37" s="315">
        <v>34</v>
      </c>
      <c r="B37" s="576" t="str">
        <f t="shared" si="3"/>
        <v>Kein Start</v>
      </c>
      <c r="C37" s="360">
        <f>IF(ISBLANK(D37)=FALSE,COUNTIF($D$4:D37,"*")+Stammdaten!$C$21,)</f>
        <v>0</v>
      </c>
      <c r="D37" s="441"/>
      <c r="E37" s="359"/>
      <c r="F37" s="371"/>
      <c r="G37" s="355"/>
      <c r="H37" s="355"/>
      <c r="I37" s="356"/>
      <c r="J37" s="356"/>
      <c r="K37" s="358"/>
      <c r="L37" s="357"/>
      <c r="M37" s="545"/>
      <c r="N37" s="454"/>
      <c r="O37" s="554"/>
      <c r="P37" s="457"/>
      <c r="Q37" s="368"/>
      <c r="R37" s="368"/>
      <c r="S37" s="368"/>
      <c r="T37" s="369"/>
      <c r="V37" s="570" t="str">
        <f t="shared" si="1"/>
        <v>Kein Start</v>
      </c>
      <c r="W37" s="570">
        <f>IF(ISBLANK(K37)=FALSE,IF(OR(EXACT(Anleitung!$D$9,K37)=TRUE,EXACT(Anleitung!$D$10,K37)=TRUE,EXACT(Anleitung!$D$11,K37)=TRUE),1,"Klasse ist falsch"),)</f>
        <v>0</v>
      </c>
      <c r="X37" s="570">
        <f t="shared" si="2"/>
        <v>1</v>
      </c>
    </row>
    <row r="38" spans="1:24" ht="24" customHeight="1">
      <c r="A38" s="315">
        <v>35</v>
      </c>
      <c r="B38" s="576" t="str">
        <f t="shared" si="3"/>
        <v>Kein Start</v>
      </c>
      <c r="C38" s="360">
        <f>IF(ISBLANK(D38)=FALSE,COUNTIF($D$4:D38,"*")+Stammdaten!$C$21,)</f>
        <v>0</v>
      </c>
      <c r="D38" s="441"/>
      <c r="E38" s="359"/>
      <c r="F38" s="371"/>
      <c r="G38" s="355"/>
      <c r="H38" s="355"/>
      <c r="I38" s="356"/>
      <c r="J38" s="356"/>
      <c r="K38" s="358"/>
      <c r="L38" s="357"/>
      <c r="M38" s="545"/>
      <c r="N38" s="454"/>
      <c r="O38" s="554"/>
      <c r="P38" s="457"/>
      <c r="Q38" s="368"/>
      <c r="R38" s="368"/>
      <c r="S38" s="368"/>
      <c r="T38" s="369"/>
      <c r="V38" s="570" t="str">
        <f t="shared" si="1"/>
        <v>Kein Start</v>
      </c>
      <c r="W38" s="570">
        <f>IF(ISBLANK(K38)=FALSE,IF(OR(EXACT(Anleitung!$D$9,K38)=TRUE,EXACT(Anleitung!$D$10,K38)=TRUE,EXACT(Anleitung!$D$11,K38)=TRUE),1,"Klasse ist falsch"),)</f>
        <v>0</v>
      </c>
      <c r="X38" s="570">
        <f t="shared" si="2"/>
        <v>1</v>
      </c>
    </row>
    <row r="39" spans="1:24" ht="24" customHeight="1">
      <c r="A39" s="315">
        <v>36</v>
      </c>
      <c r="B39" s="576" t="str">
        <f t="shared" si="3"/>
        <v>Kein Start</v>
      </c>
      <c r="C39" s="360">
        <f>IF(ISBLANK(D39)=FALSE,COUNTIF($D$4:D39,"*")+Stammdaten!$C$21,)</f>
        <v>0</v>
      </c>
      <c r="D39" s="441"/>
      <c r="E39" s="359"/>
      <c r="F39" s="371"/>
      <c r="G39" s="355"/>
      <c r="H39" s="355"/>
      <c r="I39" s="356"/>
      <c r="J39" s="356"/>
      <c r="K39" s="358"/>
      <c r="L39" s="357"/>
      <c r="M39" s="545"/>
      <c r="N39" s="454"/>
      <c r="O39" s="554"/>
      <c r="P39" s="457"/>
      <c r="Q39" s="368"/>
      <c r="R39" s="368"/>
      <c r="S39" s="368"/>
      <c r="T39" s="369"/>
      <c r="V39" s="570" t="str">
        <f t="shared" si="1"/>
        <v>Kein Start</v>
      </c>
      <c r="W39" s="570">
        <f>IF(ISBLANK(K39)=FALSE,IF(OR(EXACT(Anleitung!$D$9,K39)=TRUE,EXACT(Anleitung!$D$10,K39)=TRUE,EXACT(Anleitung!$D$11,K39)=TRUE),1,"Klasse ist falsch"),)</f>
        <v>0</v>
      </c>
      <c r="X39" s="570">
        <f t="shared" si="2"/>
        <v>1</v>
      </c>
    </row>
    <row r="40" spans="1:24" ht="24" customHeight="1">
      <c r="A40" s="315">
        <v>37</v>
      </c>
      <c r="B40" s="576" t="str">
        <f t="shared" si="3"/>
        <v>Kein Start</v>
      </c>
      <c r="C40" s="360">
        <f>IF(ISBLANK(D40)=FALSE,COUNTIF($D$4:D40,"*")+Stammdaten!$C$21,)</f>
        <v>0</v>
      </c>
      <c r="D40" s="441"/>
      <c r="E40" s="359"/>
      <c r="F40" s="371"/>
      <c r="G40" s="355"/>
      <c r="H40" s="355"/>
      <c r="I40" s="356"/>
      <c r="J40" s="356"/>
      <c r="K40" s="358"/>
      <c r="L40" s="357"/>
      <c r="M40" s="545"/>
      <c r="N40" s="454"/>
      <c r="O40" s="554"/>
      <c r="P40" s="457"/>
      <c r="Q40" s="368"/>
      <c r="R40" s="368"/>
      <c r="S40" s="368"/>
      <c r="T40" s="369"/>
      <c r="V40" s="570" t="str">
        <f t="shared" si="1"/>
        <v>Kein Start</v>
      </c>
      <c r="W40" s="570">
        <f>IF(ISBLANK(K40)=FALSE,IF(OR(EXACT(Anleitung!$D$9,K40)=TRUE,EXACT(Anleitung!$D$10,K40)=TRUE,EXACT(Anleitung!$D$11,K40)=TRUE),1,"Klasse ist falsch"),)</f>
        <v>0</v>
      </c>
      <c r="X40" s="570">
        <f t="shared" si="2"/>
        <v>1</v>
      </c>
    </row>
    <row r="41" spans="1:24" ht="24" customHeight="1">
      <c r="A41" s="315">
        <v>38</v>
      </c>
      <c r="B41" s="576" t="str">
        <f t="shared" si="3"/>
        <v>Kein Start</v>
      </c>
      <c r="C41" s="360">
        <f>IF(ISBLANK(D41)=FALSE,COUNTIF($D$4:D41,"*")+Stammdaten!$C$21,)</f>
        <v>0</v>
      </c>
      <c r="D41" s="441"/>
      <c r="E41" s="359"/>
      <c r="F41" s="371"/>
      <c r="G41" s="355"/>
      <c r="H41" s="355"/>
      <c r="I41" s="356"/>
      <c r="J41" s="356"/>
      <c r="K41" s="358"/>
      <c r="L41" s="357"/>
      <c r="M41" s="545"/>
      <c r="N41" s="455"/>
      <c r="O41" s="554"/>
      <c r="P41" s="369"/>
      <c r="Q41" s="368"/>
      <c r="R41" s="368"/>
      <c r="S41" s="368"/>
      <c r="T41" s="369"/>
      <c r="V41" s="570" t="str">
        <f t="shared" si="1"/>
        <v>Kein Start</v>
      </c>
      <c r="W41" s="570">
        <f>IF(ISBLANK(K41)=FALSE,IF(OR(EXACT(Anleitung!$D$9,K41)=TRUE,EXACT(Anleitung!$D$10,K41)=TRUE,EXACT(Anleitung!$D$11,K41)=TRUE),1,"Klasse ist falsch"),)</f>
        <v>0</v>
      </c>
      <c r="X41" s="570">
        <f t="shared" si="2"/>
        <v>1</v>
      </c>
    </row>
    <row r="42" spans="1:24" ht="24" customHeight="1">
      <c r="A42" s="315">
        <v>39</v>
      </c>
      <c r="B42" s="576" t="str">
        <f t="shared" si="3"/>
        <v>Kein Start</v>
      </c>
      <c r="C42" s="360">
        <f>IF(ISBLANK(D42)=FALSE,COUNTIF($D$4:D42,"*")+Stammdaten!$C$21,)</f>
        <v>0</v>
      </c>
      <c r="D42" s="441"/>
      <c r="E42" s="359"/>
      <c r="F42" s="371"/>
      <c r="G42" s="355"/>
      <c r="H42" s="355"/>
      <c r="I42" s="356"/>
      <c r="J42" s="356"/>
      <c r="K42" s="358"/>
      <c r="L42" s="357"/>
      <c r="M42" s="545"/>
      <c r="N42" s="455"/>
      <c r="O42" s="554"/>
      <c r="P42" s="369"/>
      <c r="Q42" s="368"/>
      <c r="R42" s="368"/>
      <c r="S42" s="368"/>
      <c r="T42" s="369"/>
      <c r="V42" s="570" t="str">
        <f t="shared" si="1"/>
        <v>Kein Start</v>
      </c>
      <c r="W42" s="570">
        <f>IF(ISBLANK(K42)=FALSE,IF(OR(EXACT(Anleitung!$D$9,K42)=TRUE,EXACT(Anleitung!$D$10,K42)=TRUE,EXACT(Anleitung!$D$11,K42)=TRUE),1,"Klasse ist falsch"),)</f>
        <v>0</v>
      </c>
      <c r="X42" s="570">
        <f t="shared" si="2"/>
        <v>1</v>
      </c>
    </row>
    <row r="43" spans="1:24" ht="24" customHeight="1">
      <c r="A43" s="315">
        <v>40</v>
      </c>
      <c r="B43" s="576" t="str">
        <f t="shared" si="3"/>
        <v>Kein Start</v>
      </c>
      <c r="C43" s="360">
        <f>IF(ISBLANK(D43)=FALSE,COUNTIF($D$4:D43,"*")+Stammdaten!$C$21,)</f>
        <v>0</v>
      </c>
      <c r="D43" s="441"/>
      <c r="E43" s="359"/>
      <c r="F43" s="371"/>
      <c r="G43" s="355"/>
      <c r="H43" s="355"/>
      <c r="I43" s="356"/>
      <c r="J43" s="356"/>
      <c r="K43" s="358"/>
      <c r="L43" s="357"/>
      <c r="M43" s="545"/>
      <c r="N43" s="455"/>
      <c r="O43" s="554"/>
      <c r="P43" s="369"/>
      <c r="Q43" s="368"/>
      <c r="R43" s="368"/>
      <c r="S43" s="368"/>
      <c r="T43" s="369"/>
      <c r="V43" s="570" t="str">
        <f t="shared" si="1"/>
        <v>Kein Start</v>
      </c>
      <c r="W43" s="570">
        <f>IF(ISBLANK(K43)=FALSE,IF(OR(EXACT(Anleitung!$D$9,K43)=TRUE,EXACT(Anleitung!$D$10,K43)=TRUE,EXACT(Anleitung!$D$11,K43)=TRUE),1,"Klasse ist falsch"),)</f>
        <v>0</v>
      </c>
      <c r="X43" s="570">
        <f t="shared" si="2"/>
        <v>1</v>
      </c>
    </row>
    <row r="44" spans="1:24" ht="24" customHeight="1">
      <c r="A44" s="315">
        <v>41</v>
      </c>
      <c r="B44" s="576" t="str">
        <f t="shared" si="3"/>
        <v>Kein Start</v>
      </c>
      <c r="C44" s="360">
        <f>IF(ISBLANK(D44)=FALSE,COUNTIF($D$4:D44,"*")+Stammdaten!$C$21,)</f>
        <v>0</v>
      </c>
      <c r="D44" s="441"/>
      <c r="E44" s="359"/>
      <c r="F44" s="371"/>
      <c r="G44" s="355"/>
      <c r="H44" s="355"/>
      <c r="I44" s="356"/>
      <c r="J44" s="356"/>
      <c r="K44" s="358"/>
      <c r="L44" s="357"/>
      <c r="M44" s="545"/>
      <c r="N44" s="455"/>
      <c r="O44" s="554"/>
      <c r="P44" s="369"/>
      <c r="Q44" s="368"/>
      <c r="R44" s="368"/>
      <c r="S44" s="368"/>
      <c r="T44" s="369"/>
      <c r="V44" s="570" t="str">
        <f t="shared" si="1"/>
        <v>Kein Start</v>
      </c>
      <c r="W44" s="570">
        <f>IF(ISBLANK(K44)=FALSE,IF(OR(EXACT(Anleitung!$D$9,K44)=TRUE,EXACT(Anleitung!$D$10,K44)=TRUE,EXACT(Anleitung!$D$11,K44)=TRUE),1,"Klasse ist falsch"),)</f>
        <v>0</v>
      </c>
      <c r="X44" s="570">
        <f t="shared" si="2"/>
        <v>1</v>
      </c>
    </row>
    <row r="45" spans="1:24" ht="24" customHeight="1">
      <c r="A45" s="315">
        <v>42</v>
      </c>
      <c r="B45" s="576" t="str">
        <f t="shared" si="3"/>
        <v>Kein Start</v>
      </c>
      <c r="C45" s="360">
        <f>IF(ISBLANK(D45)=FALSE,COUNTIF($D$4:D45,"*")+Stammdaten!$C$21,)</f>
        <v>0</v>
      </c>
      <c r="D45" s="441"/>
      <c r="E45" s="359"/>
      <c r="F45" s="371"/>
      <c r="G45" s="355"/>
      <c r="H45" s="355"/>
      <c r="I45" s="356"/>
      <c r="J45" s="356"/>
      <c r="K45" s="358"/>
      <c r="L45" s="357"/>
      <c r="M45" s="545"/>
      <c r="N45" s="455"/>
      <c r="O45" s="554"/>
      <c r="P45" s="369"/>
      <c r="Q45" s="368"/>
      <c r="R45" s="368"/>
      <c r="S45" s="368"/>
      <c r="T45" s="369"/>
      <c r="V45" s="570" t="str">
        <f t="shared" si="1"/>
        <v>Kein Start</v>
      </c>
      <c r="W45" s="570">
        <f>IF(ISBLANK(K45)=FALSE,IF(OR(EXACT(Anleitung!$D$9,K45)=TRUE,EXACT(Anleitung!$D$10,K45)=TRUE,EXACT(Anleitung!$D$11,K45)=TRUE),1,"Klasse ist falsch"),)</f>
        <v>0</v>
      </c>
      <c r="X45" s="570">
        <f t="shared" si="2"/>
        <v>1</v>
      </c>
    </row>
    <row r="46" spans="1:24" ht="24" customHeight="1">
      <c r="A46" s="315">
        <v>43</v>
      </c>
      <c r="B46" s="576" t="str">
        <f t="shared" si="3"/>
        <v>Kein Start</v>
      </c>
      <c r="C46" s="360">
        <f>IF(ISBLANK(D46)=FALSE,COUNTIF($D$4:D46,"*")+Stammdaten!$C$21,)</f>
        <v>0</v>
      </c>
      <c r="D46" s="441"/>
      <c r="E46" s="359"/>
      <c r="F46" s="371"/>
      <c r="G46" s="355"/>
      <c r="H46" s="355"/>
      <c r="I46" s="356"/>
      <c r="J46" s="356"/>
      <c r="K46" s="358"/>
      <c r="L46" s="357"/>
      <c r="M46" s="545"/>
      <c r="N46" s="455"/>
      <c r="O46" s="554"/>
      <c r="P46" s="369"/>
      <c r="Q46" s="368"/>
      <c r="R46" s="368"/>
      <c r="S46" s="368"/>
      <c r="T46" s="369"/>
      <c r="V46" s="570" t="str">
        <f t="shared" si="1"/>
        <v>Kein Start</v>
      </c>
      <c r="W46" s="570">
        <f>IF(ISBLANK(K46)=FALSE,IF(OR(EXACT(Anleitung!$D$9,K46)=TRUE,EXACT(Anleitung!$D$10,K46)=TRUE,EXACT(Anleitung!$D$11,K46)=TRUE),1,"Klasse ist falsch"),)</f>
        <v>0</v>
      </c>
      <c r="X46" s="570">
        <f t="shared" si="2"/>
        <v>1</v>
      </c>
    </row>
    <row r="47" spans="1:24" ht="24" customHeight="1">
      <c r="A47" s="315">
        <v>44</v>
      </c>
      <c r="B47" s="576" t="str">
        <f t="shared" si="3"/>
        <v>Kein Start</v>
      </c>
      <c r="C47" s="360">
        <f>IF(ISBLANK(D47)=FALSE,COUNTIF($D$4:D47,"*")+Stammdaten!$C$21,)</f>
        <v>0</v>
      </c>
      <c r="D47" s="359"/>
      <c r="E47" s="359"/>
      <c r="F47" s="371"/>
      <c r="G47" s="355"/>
      <c r="H47" s="355"/>
      <c r="I47" s="356"/>
      <c r="J47" s="356"/>
      <c r="K47" s="358"/>
      <c r="L47" s="357"/>
      <c r="M47" s="545"/>
      <c r="N47" s="455"/>
      <c r="O47" s="554"/>
      <c r="P47" s="369"/>
      <c r="Q47" s="368"/>
      <c r="R47" s="368"/>
      <c r="S47" s="368"/>
      <c r="T47" s="369"/>
      <c r="V47" s="570" t="str">
        <f t="shared" si="1"/>
        <v>Kein Start</v>
      </c>
      <c r="W47" s="570">
        <f>IF(ISBLANK(K47)=FALSE,IF(OR(EXACT(Anleitung!$D$9,K47)=TRUE,EXACT(Anleitung!$D$10,K47)=TRUE,EXACT(Anleitung!$D$11,K47)=TRUE),1,"Klasse ist falsch"),)</f>
        <v>0</v>
      </c>
      <c r="X47" s="570">
        <f t="shared" si="2"/>
        <v>1</v>
      </c>
    </row>
    <row r="48" spans="1:24" ht="24" customHeight="1">
      <c r="A48" s="315">
        <v>45</v>
      </c>
      <c r="B48" s="576" t="str">
        <f t="shared" si="3"/>
        <v>Kein Start</v>
      </c>
      <c r="C48" s="360">
        <f>IF(ISBLANK(D48)=FALSE,COUNTIF($D$4:D48,"*")+Stammdaten!$C$21,)</f>
        <v>0</v>
      </c>
      <c r="D48" s="359"/>
      <c r="E48" s="359"/>
      <c r="F48" s="371"/>
      <c r="G48" s="355"/>
      <c r="H48" s="355"/>
      <c r="I48" s="356"/>
      <c r="J48" s="356"/>
      <c r="K48" s="358"/>
      <c r="L48" s="357"/>
      <c r="M48" s="545"/>
      <c r="N48" s="455"/>
      <c r="O48" s="554"/>
      <c r="P48" s="369"/>
      <c r="Q48" s="368"/>
      <c r="R48" s="368"/>
      <c r="S48" s="368"/>
      <c r="T48" s="369"/>
      <c r="V48" s="570" t="str">
        <f t="shared" si="1"/>
        <v>Kein Start</v>
      </c>
      <c r="W48" s="570">
        <f>IF(ISBLANK(K48)=FALSE,IF(OR(EXACT(Anleitung!$D$9,K48)=TRUE,EXACT(Anleitung!$D$10,K48)=TRUE,EXACT(Anleitung!$D$11,K48)=TRUE),1,"Klasse ist falsch"),)</f>
        <v>0</v>
      </c>
      <c r="X48" s="570">
        <f t="shared" si="2"/>
        <v>1</v>
      </c>
    </row>
    <row r="49" spans="1:24" ht="24" customHeight="1">
      <c r="A49" s="315">
        <v>46</v>
      </c>
      <c r="B49" s="576" t="str">
        <f t="shared" si="3"/>
        <v>Kein Start</v>
      </c>
      <c r="C49" s="360">
        <f>IF(ISBLANK(D49)=FALSE,COUNTIF($D$4:D49,"*")+Stammdaten!$C$21,)</f>
        <v>0</v>
      </c>
      <c r="D49" s="359"/>
      <c r="E49" s="359"/>
      <c r="F49" s="371"/>
      <c r="G49" s="355"/>
      <c r="H49" s="355"/>
      <c r="I49" s="356"/>
      <c r="J49" s="356"/>
      <c r="K49" s="358"/>
      <c r="L49" s="357"/>
      <c r="M49" s="545"/>
      <c r="N49" s="455"/>
      <c r="O49" s="554"/>
      <c r="P49" s="369"/>
      <c r="Q49" s="368"/>
      <c r="R49" s="368"/>
      <c r="S49" s="368"/>
      <c r="T49" s="369"/>
      <c r="V49" s="570" t="str">
        <f t="shared" si="1"/>
        <v>Kein Start</v>
      </c>
      <c r="W49" s="570">
        <f>IF(ISBLANK(K49)=FALSE,IF(OR(EXACT(Anleitung!$D$9,K49)=TRUE,EXACT(Anleitung!$D$10,K49)=TRUE,EXACT(Anleitung!$D$11,K49)=TRUE),1,"Klasse ist falsch"),)</f>
        <v>0</v>
      </c>
      <c r="X49" s="570">
        <f t="shared" si="2"/>
        <v>1</v>
      </c>
    </row>
    <row r="50" spans="1:24" ht="24" customHeight="1">
      <c r="A50" s="315">
        <v>47</v>
      </c>
      <c r="B50" s="576" t="str">
        <f t="shared" si="3"/>
        <v>Kein Start</v>
      </c>
      <c r="C50" s="360">
        <f>IF(ISBLANK(D50)=FALSE,COUNTIF($D$4:D50,"*")+Stammdaten!$C$21,)</f>
        <v>0</v>
      </c>
      <c r="D50" s="359"/>
      <c r="E50" s="359"/>
      <c r="F50" s="371"/>
      <c r="G50" s="355"/>
      <c r="H50" s="355"/>
      <c r="I50" s="356"/>
      <c r="J50" s="356"/>
      <c r="K50" s="358"/>
      <c r="L50" s="357"/>
      <c r="M50" s="545"/>
      <c r="N50" s="455"/>
      <c r="O50" s="554"/>
      <c r="P50" s="369"/>
      <c r="Q50" s="368"/>
      <c r="R50" s="368"/>
      <c r="S50" s="368"/>
      <c r="T50" s="369"/>
      <c r="V50" s="570" t="str">
        <f t="shared" si="1"/>
        <v>Kein Start</v>
      </c>
      <c r="W50" s="570">
        <f>IF(ISBLANK(K50)=FALSE,IF(OR(EXACT(Anleitung!$D$9,K50)=TRUE,EXACT(Anleitung!$D$10,K50)=TRUE,EXACT(Anleitung!$D$11,K50)=TRUE),1,"Klasse ist falsch"),)</f>
        <v>0</v>
      </c>
      <c r="X50" s="570">
        <f t="shared" si="2"/>
        <v>1</v>
      </c>
    </row>
    <row r="51" spans="1:24" ht="24" customHeight="1">
      <c r="A51" s="315">
        <v>48</v>
      </c>
      <c r="B51" s="576" t="str">
        <f t="shared" si="3"/>
        <v>Kein Start</v>
      </c>
      <c r="C51" s="360">
        <f>IF(ISBLANK(D51)=FALSE,COUNTIF($D$4:D51,"*")+Stammdaten!$C$21,)</f>
        <v>0</v>
      </c>
      <c r="D51" s="359"/>
      <c r="E51" s="359"/>
      <c r="F51" s="371"/>
      <c r="G51" s="355"/>
      <c r="H51" s="355"/>
      <c r="I51" s="356"/>
      <c r="J51" s="356"/>
      <c r="K51" s="358"/>
      <c r="L51" s="357"/>
      <c r="M51" s="545"/>
      <c r="N51" s="455"/>
      <c r="O51" s="554"/>
      <c r="P51" s="369"/>
      <c r="Q51" s="368"/>
      <c r="R51" s="368"/>
      <c r="S51" s="368"/>
      <c r="T51" s="369"/>
      <c r="V51" s="570" t="str">
        <f t="shared" si="1"/>
        <v>Kein Start</v>
      </c>
      <c r="W51" s="570">
        <f>IF(ISBLANK(K51)=FALSE,IF(OR(EXACT(Anleitung!$D$9,K51)=TRUE,EXACT(Anleitung!$D$10,K51)=TRUE,EXACT(Anleitung!$D$11,K51)=TRUE),1,"Klasse ist falsch"),)</f>
        <v>0</v>
      </c>
      <c r="X51" s="570">
        <f t="shared" si="2"/>
        <v>1</v>
      </c>
    </row>
    <row r="52" spans="1:24" ht="24" customHeight="1">
      <c r="A52" s="315">
        <v>49</v>
      </c>
      <c r="B52" s="576" t="str">
        <f t="shared" si="3"/>
        <v>Kein Start</v>
      </c>
      <c r="C52" s="360">
        <f>IF(ISBLANK(D52)=FALSE,COUNTIF($D$4:D52,"*")+Stammdaten!$C$21,)</f>
        <v>0</v>
      </c>
      <c r="D52" s="359"/>
      <c r="E52" s="359"/>
      <c r="F52" s="371"/>
      <c r="G52" s="355"/>
      <c r="H52" s="355"/>
      <c r="I52" s="356"/>
      <c r="J52" s="356"/>
      <c r="K52" s="358"/>
      <c r="L52" s="357"/>
      <c r="M52" s="545"/>
      <c r="N52" s="455"/>
      <c r="O52" s="554"/>
      <c r="P52" s="369"/>
      <c r="Q52" s="368"/>
      <c r="R52" s="368"/>
      <c r="S52" s="368"/>
      <c r="T52" s="369"/>
      <c r="V52" s="570" t="str">
        <f t="shared" si="1"/>
        <v>Kein Start</v>
      </c>
      <c r="W52" s="570">
        <f>IF(ISBLANK(K52)=FALSE,IF(OR(EXACT(Anleitung!$D$9,K52)=TRUE,EXACT(Anleitung!$D$10,K52)=TRUE,EXACT(Anleitung!$D$11,K52)=TRUE),1,"Klasse ist falsch"),)</f>
        <v>0</v>
      </c>
      <c r="X52" s="570">
        <f t="shared" si="2"/>
        <v>1</v>
      </c>
    </row>
    <row r="53" spans="1:24" ht="24" customHeight="1">
      <c r="A53" s="315">
        <v>50</v>
      </c>
      <c r="B53" s="576" t="str">
        <f t="shared" si="3"/>
        <v>Kein Start</v>
      </c>
      <c r="C53" s="360">
        <f>IF(ISBLANK(D53)=FALSE,COUNTIF($D$4:D53,"*")+Stammdaten!$C$21,)</f>
        <v>0</v>
      </c>
      <c r="D53" s="359"/>
      <c r="E53" s="359"/>
      <c r="F53" s="371"/>
      <c r="G53" s="355"/>
      <c r="H53" s="355"/>
      <c r="I53" s="356"/>
      <c r="J53" s="356"/>
      <c r="K53" s="358"/>
      <c r="L53" s="357"/>
      <c r="M53" s="545"/>
      <c r="N53" s="455"/>
      <c r="O53" s="554"/>
      <c r="P53" s="369"/>
      <c r="Q53" s="368"/>
      <c r="R53" s="368"/>
      <c r="S53" s="368"/>
      <c r="T53" s="369"/>
      <c r="V53" s="570" t="str">
        <f t="shared" si="1"/>
        <v>Kein Start</v>
      </c>
      <c r="W53" s="570">
        <f>IF(ISBLANK(K53)=FALSE,IF(OR(EXACT(Anleitung!$D$9,K53)=TRUE,EXACT(Anleitung!$D$10,K53)=TRUE,EXACT(Anleitung!$D$11,K53)=TRUE),1,"Klasse ist falsch"),)</f>
        <v>0</v>
      </c>
      <c r="X53" s="570">
        <f t="shared" si="2"/>
        <v>1</v>
      </c>
    </row>
    <row r="54" spans="1:24" ht="24" customHeight="1">
      <c r="A54" s="315">
        <v>51</v>
      </c>
      <c r="B54" s="576" t="str">
        <f t="shared" si="3"/>
        <v>Kein Start</v>
      </c>
      <c r="C54" s="360">
        <f>IF(ISBLANK(D54)=FALSE,COUNTIF($D$4:D54,"*")+Stammdaten!$C$21,)</f>
        <v>0</v>
      </c>
      <c r="D54" s="359"/>
      <c r="E54" s="359"/>
      <c r="F54" s="371"/>
      <c r="G54" s="355"/>
      <c r="H54" s="355"/>
      <c r="I54" s="356"/>
      <c r="J54" s="356"/>
      <c r="K54" s="358"/>
      <c r="L54" s="357"/>
      <c r="M54" s="545"/>
      <c r="N54" s="455"/>
      <c r="O54" s="554"/>
      <c r="P54" s="369"/>
      <c r="Q54" s="368"/>
      <c r="R54" s="368"/>
      <c r="S54" s="368"/>
      <c r="T54" s="369"/>
      <c r="V54" s="570" t="str">
        <f t="shared" si="1"/>
        <v>Kein Start</v>
      </c>
      <c r="W54" s="570">
        <f>IF(ISBLANK(K54)=FALSE,IF(OR(EXACT(Anleitung!$D$9,K54)=TRUE,EXACT(Anleitung!$D$10,K54)=TRUE,EXACT(Anleitung!$D$11,K54)=TRUE),1,"Klasse ist falsch"),)</f>
        <v>0</v>
      </c>
      <c r="X54" s="570">
        <f t="shared" si="2"/>
        <v>1</v>
      </c>
    </row>
    <row r="55" spans="1:24" ht="24" customHeight="1">
      <c r="A55" s="315">
        <v>52</v>
      </c>
      <c r="B55" s="576" t="str">
        <f t="shared" si="3"/>
        <v>Kein Start</v>
      </c>
      <c r="C55" s="360">
        <f>IF(ISBLANK(D55)=FALSE,COUNTIF($D$4:D55,"*")+Stammdaten!$C$21,)</f>
        <v>0</v>
      </c>
      <c r="D55" s="359"/>
      <c r="E55" s="359"/>
      <c r="F55" s="371"/>
      <c r="G55" s="355"/>
      <c r="H55" s="355"/>
      <c r="I55" s="356"/>
      <c r="J55" s="356"/>
      <c r="K55" s="358"/>
      <c r="L55" s="357"/>
      <c r="M55" s="545"/>
      <c r="N55" s="455"/>
      <c r="O55" s="554"/>
      <c r="P55" s="369"/>
      <c r="Q55" s="368"/>
      <c r="R55" s="368"/>
      <c r="S55" s="368"/>
      <c r="T55" s="369"/>
      <c r="V55" s="570" t="str">
        <f t="shared" si="1"/>
        <v>Kein Start</v>
      </c>
      <c r="W55" s="570">
        <f>IF(ISBLANK(K55)=FALSE,IF(OR(EXACT(Anleitung!$D$9,K55)=TRUE,EXACT(Anleitung!$D$10,K55)=TRUE,EXACT(Anleitung!$D$11,K55)=TRUE),1,"Klasse ist falsch"),)</f>
        <v>0</v>
      </c>
      <c r="X55" s="570">
        <f t="shared" si="2"/>
        <v>1</v>
      </c>
    </row>
    <row r="56" spans="1:24" ht="24" customHeight="1">
      <c r="A56" s="315">
        <v>53</v>
      </c>
      <c r="B56" s="576" t="str">
        <f t="shared" si="3"/>
        <v>Kein Start</v>
      </c>
      <c r="C56" s="360">
        <f>IF(ISBLANK(D56)=FALSE,COUNTIF($D$4:D56,"*")+Stammdaten!$C$21,)</f>
        <v>0</v>
      </c>
      <c r="D56" s="359"/>
      <c r="E56" s="359"/>
      <c r="F56" s="371"/>
      <c r="G56" s="355"/>
      <c r="H56" s="355"/>
      <c r="I56" s="356"/>
      <c r="J56" s="356"/>
      <c r="K56" s="358"/>
      <c r="L56" s="357"/>
      <c r="M56" s="545"/>
      <c r="N56" s="455"/>
      <c r="O56" s="554"/>
      <c r="P56" s="369"/>
      <c r="Q56" s="368"/>
      <c r="R56" s="368"/>
      <c r="S56" s="368"/>
      <c r="T56" s="369"/>
      <c r="V56" s="570" t="str">
        <f t="shared" si="1"/>
        <v>Kein Start</v>
      </c>
      <c r="W56" s="570">
        <f>IF(ISBLANK(K56)=FALSE,IF(OR(EXACT(Anleitung!$D$9,K56)=TRUE,EXACT(Anleitung!$D$10,K56)=TRUE,EXACT(Anleitung!$D$11,K56)=TRUE),1,"Klasse ist falsch"),)</f>
        <v>0</v>
      </c>
      <c r="X56" s="570">
        <f t="shared" si="2"/>
        <v>1</v>
      </c>
    </row>
    <row r="57" spans="1:24" ht="24" customHeight="1">
      <c r="A57" s="315">
        <v>54</v>
      </c>
      <c r="B57" s="576" t="str">
        <f t="shared" si="3"/>
        <v>Kein Start</v>
      </c>
      <c r="C57" s="360">
        <f>IF(ISBLANK(D57)=FALSE,COUNTIF($D$4:D57,"*")+Stammdaten!$C$21,)</f>
        <v>0</v>
      </c>
      <c r="D57" s="359"/>
      <c r="E57" s="359"/>
      <c r="F57" s="371"/>
      <c r="G57" s="355"/>
      <c r="H57" s="355"/>
      <c r="I57" s="356"/>
      <c r="J57" s="356"/>
      <c r="K57" s="358"/>
      <c r="L57" s="357"/>
      <c r="M57" s="545"/>
      <c r="N57" s="455"/>
      <c r="O57" s="554"/>
      <c r="P57" s="369"/>
      <c r="Q57" s="368"/>
      <c r="R57" s="368"/>
      <c r="S57" s="368"/>
      <c r="T57" s="369"/>
      <c r="V57" s="570" t="str">
        <f t="shared" si="1"/>
        <v>Kein Start</v>
      </c>
      <c r="W57" s="570">
        <f>IF(ISBLANK(K57)=FALSE,IF(OR(EXACT(Anleitung!$D$9,K57)=TRUE,EXACT(Anleitung!$D$10,K57)=TRUE,EXACT(Anleitung!$D$11,K57)=TRUE),1,"Klasse ist falsch"),)</f>
        <v>0</v>
      </c>
      <c r="X57" s="570">
        <f t="shared" si="2"/>
        <v>1</v>
      </c>
    </row>
    <row r="58" spans="1:24" ht="24" customHeight="1">
      <c r="A58" s="315">
        <v>55</v>
      </c>
      <c r="B58" s="576" t="str">
        <f t="shared" si="3"/>
        <v>Kein Start</v>
      </c>
      <c r="C58" s="360">
        <f>IF(ISBLANK(D58)=FALSE,COUNTIF($D$4:D58,"*")+Stammdaten!$C$21,)</f>
        <v>0</v>
      </c>
      <c r="D58" s="359"/>
      <c r="E58" s="359"/>
      <c r="F58" s="371"/>
      <c r="G58" s="355"/>
      <c r="H58" s="355"/>
      <c r="I58" s="356"/>
      <c r="J58" s="356"/>
      <c r="K58" s="358"/>
      <c r="L58" s="357"/>
      <c r="M58" s="545"/>
      <c r="N58" s="455"/>
      <c r="O58" s="554"/>
      <c r="P58" s="369"/>
      <c r="Q58" s="368"/>
      <c r="R58" s="368"/>
      <c r="S58" s="368"/>
      <c r="T58" s="369"/>
      <c r="V58" s="570" t="str">
        <f t="shared" si="1"/>
        <v>Kein Start</v>
      </c>
      <c r="W58" s="570">
        <f>IF(ISBLANK(K58)=FALSE,IF(OR(EXACT(Anleitung!$D$9,K58)=TRUE,EXACT(Anleitung!$D$10,K58)=TRUE,EXACT(Anleitung!$D$11,K58)=TRUE),1,"Klasse ist falsch"),)</f>
        <v>0</v>
      </c>
      <c r="X58" s="570">
        <f t="shared" si="2"/>
        <v>1</v>
      </c>
    </row>
    <row r="59" spans="1:24" ht="24" customHeight="1">
      <c r="A59" s="315">
        <v>56</v>
      </c>
      <c r="B59" s="576" t="str">
        <f t="shared" si="3"/>
        <v>Kein Start</v>
      </c>
      <c r="C59" s="360">
        <f>IF(ISBLANK(D59)=FALSE,COUNTIF($D$4:D59,"*")+Stammdaten!$C$21,)</f>
        <v>0</v>
      </c>
      <c r="D59" s="359"/>
      <c r="E59" s="359"/>
      <c r="F59" s="371"/>
      <c r="G59" s="355"/>
      <c r="H59" s="355"/>
      <c r="I59" s="356"/>
      <c r="J59" s="356"/>
      <c r="K59" s="358"/>
      <c r="L59" s="357"/>
      <c r="M59" s="545"/>
      <c r="N59" s="455"/>
      <c r="O59" s="554"/>
      <c r="P59" s="369"/>
      <c r="Q59" s="368"/>
      <c r="R59" s="368"/>
      <c r="S59" s="368"/>
      <c r="T59" s="369"/>
      <c r="V59" s="570" t="str">
        <f t="shared" si="1"/>
        <v>Kein Start</v>
      </c>
      <c r="W59" s="570">
        <f>IF(ISBLANK(K59)=FALSE,IF(OR(EXACT(Anleitung!$D$9,K59)=TRUE,EXACT(Anleitung!$D$10,K59)=TRUE,EXACT(Anleitung!$D$11,K59)=TRUE),1,"Klasse ist falsch"),)</f>
        <v>0</v>
      </c>
      <c r="X59" s="570">
        <f t="shared" si="2"/>
        <v>1</v>
      </c>
    </row>
    <row r="60" spans="1:24" ht="24" customHeight="1">
      <c r="A60" s="315">
        <v>57</v>
      </c>
      <c r="B60" s="576" t="str">
        <f t="shared" si="3"/>
        <v>Kein Start</v>
      </c>
      <c r="C60" s="360">
        <f>IF(ISBLANK(D60)=FALSE,COUNTIF($D$4:D60,"*")+Stammdaten!$C$21,)</f>
        <v>0</v>
      </c>
      <c r="D60" s="359"/>
      <c r="E60" s="359"/>
      <c r="F60" s="371"/>
      <c r="G60" s="355"/>
      <c r="H60" s="355"/>
      <c r="I60" s="356"/>
      <c r="J60" s="356"/>
      <c r="K60" s="358"/>
      <c r="L60" s="357"/>
      <c r="M60" s="545"/>
      <c r="N60" s="455"/>
      <c r="O60" s="554"/>
      <c r="P60" s="369"/>
      <c r="Q60" s="368"/>
      <c r="R60" s="368"/>
      <c r="S60" s="368"/>
      <c r="T60" s="369"/>
      <c r="V60" s="570" t="str">
        <f t="shared" si="1"/>
        <v>Kein Start</v>
      </c>
      <c r="W60" s="570">
        <f>IF(ISBLANK(K60)=FALSE,IF(OR(EXACT(Anleitung!$D$9,K60)=TRUE,EXACT(Anleitung!$D$10,K60)=TRUE,EXACT(Anleitung!$D$11,K60)=TRUE),1,"Klasse ist falsch"),)</f>
        <v>0</v>
      </c>
      <c r="X60" s="570">
        <f t="shared" si="2"/>
        <v>1</v>
      </c>
    </row>
    <row r="61" spans="1:24" ht="24" customHeight="1">
      <c r="A61" s="315">
        <v>58</v>
      </c>
      <c r="B61" s="576" t="str">
        <f t="shared" si="3"/>
        <v>Kein Start</v>
      </c>
      <c r="C61" s="360">
        <f>IF(ISBLANK(D61)=FALSE,COUNTIF($D$4:D61,"*")+Stammdaten!$C$21,)</f>
        <v>0</v>
      </c>
      <c r="D61" s="359"/>
      <c r="E61" s="359"/>
      <c r="F61" s="371"/>
      <c r="G61" s="355"/>
      <c r="H61" s="355"/>
      <c r="I61" s="356"/>
      <c r="J61" s="356"/>
      <c r="K61" s="358"/>
      <c r="L61" s="357"/>
      <c r="M61" s="545"/>
      <c r="N61" s="455"/>
      <c r="O61" s="554"/>
      <c r="P61" s="369"/>
      <c r="Q61" s="368"/>
      <c r="R61" s="368"/>
      <c r="S61" s="368"/>
      <c r="T61" s="369"/>
      <c r="V61" s="570" t="str">
        <f t="shared" si="1"/>
        <v>Kein Start</v>
      </c>
      <c r="W61" s="570">
        <f>IF(ISBLANK(K61)=FALSE,IF(OR(EXACT(Anleitung!$D$9,K61)=TRUE,EXACT(Anleitung!$D$10,K61)=TRUE,EXACT(Anleitung!$D$11,K61)=TRUE),1,"Klasse ist falsch"),)</f>
        <v>0</v>
      </c>
      <c r="X61" s="570">
        <f t="shared" si="2"/>
        <v>1</v>
      </c>
    </row>
    <row r="62" spans="1:24" ht="24" customHeight="1">
      <c r="A62" s="315">
        <v>59</v>
      </c>
      <c r="B62" s="576" t="str">
        <f t="shared" si="3"/>
        <v>Kein Start</v>
      </c>
      <c r="C62" s="360">
        <f>IF(ISBLANK(D62)=FALSE,COUNTIF($D$4:D62,"*")+Stammdaten!$C$21,)</f>
        <v>0</v>
      </c>
      <c r="D62" s="359"/>
      <c r="E62" s="359"/>
      <c r="F62" s="371"/>
      <c r="G62" s="355"/>
      <c r="H62" s="355"/>
      <c r="I62" s="356"/>
      <c r="J62" s="356"/>
      <c r="K62" s="358"/>
      <c r="L62" s="357"/>
      <c r="M62" s="545"/>
      <c r="N62" s="455"/>
      <c r="O62" s="554"/>
      <c r="P62" s="369"/>
      <c r="Q62" s="368"/>
      <c r="R62" s="368"/>
      <c r="S62" s="368"/>
      <c r="T62" s="369"/>
      <c r="V62" s="570" t="str">
        <f t="shared" si="1"/>
        <v>Kein Start</v>
      </c>
      <c r="W62" s="570">
        <f>IF(ISBLANK(K62)=FALSE,IF(OR(EXACT(Anleitung!$D$9,K62)=TRUE,EXACT(Anleitung!$D$10,K62)=TRUE,EXACT(Anleitung!$D$11,K62)=TRUE),1,"Klasse ist falsch"),)</f>
        <v>0</v>
      </c>
      <c r="X62" s="570">
        <f t="shared" si="2"/>
        <v>1</v>
      </c>
    </row>
    <row r="63" spans="1:24" ht="24" customHeight="1">
      <c r="A63" s="315">
        <v>60</v>
      </c>
      <c r="B63" s="576" t="str">
        <f t="shared" si="3"/>
        <v>Kein Start</v>
      </c>
      <c r="C63" s="360">
        <f>IF(ISBLANK(D63)=FALSE,COUNTIF($D$4:D63,"*")+Stammdaten!$C$21,)</f>
        <v>0</v>
      </c>
      <c r="D63" s="359"/>
      <c r="E63" s="359"/>
      <c r="F63" s="371"/>
      <c r="G63" s="355"/>
      <c r="H63" s="355"/>
      <c r="I63" s="356"/>
      <c r="J63" s="356"/>
      <c r="K63" s="358"/>
      <c r="L63" s="357"/>
      <c r="M63" s="545"/>
      <c r="N63" s="455"/>
      <c r="O63" s="554"/>
      <c r="P63" s="369"/>
      <c r="Q63" s="368"/>
      <c r="R63" s="368"/>
      <c r="S63" s="368"/>
      <c r="T63" s="369"/>
      <c r="V63" s="570" t="str">
        <f t="shared" si="1"/>
        <v>Kein Start</v>
      </c>
      <c r="W63" s="570">
        <f>IF(ISBLANK(K63)=FALSE,IF(OR(EXACT(Anleitung!$D$9,K63)=TRUE,EXACT(Anleitung!$D$10,K63)=TRUE,EXACT(Anleitung!$D$11,K63)=TRUE),1,"Klasse ist falsch"),)</f>
        <v>0</v>
      </c>
      <c r="X63" s="570">
        <f t="shared" si="2"/>
        <v>1</v>
      </c>
    </row>
    <row r="64" spans="1:24" ht="24" customHeight="1">
      <c r="A64" s="315"/>
      <c r="B64" s="315"/>
      <c r="C64" s="315"/>
      <c r="D64" s="315"/>
      <c r="E64" s="315"/>
      <c r="F64" s="371"/>
      <c r="G64" s="355"/>
      <c r="H64" s="355"/>
      <c r="I64" s="356"/>
      <c r="J64" s="356"/>
      <c r="K64" s="358"/>
      <c r="L64" s="357"/>
      <c r="M64" s="545"/>
      <c r="N64" s="455"/>
      <c r="O64" s="554"/>
      <c r="P64" s="369"/>
      <c r="Q64" s="368"/>
      <c r="R64" s="368"/>
      <c r="S64" s="368"/>
      <c r="T64" s="369"/>
      <c r="V64" s="570" t="str">
        <f t="shared" si="1"/>
        <v>Kein Start</v>
      </c>
      <c r="W64" s="570">
        <f>IF(ISBLANK(K64)=FALSE,IF(OR(EXACT(Anleitung!$D$9,K64)=TRUE,EXACT(Anleitung!$D$10,K64)=TRUE,EXACT(Anleitung!$D$11,K64)=TRUE),1,"Klasse ist falsch"),)</f>
        <v>0</v>
      </c>
      <c r="X64" s="570">
        <f t="shared" si="2"/>
        <v>1</v>
      </c>
    </row>
    <row r="65" spans="1:24" ht="24" customHeight="1">
      <c r="A65" s="315"/>
      <c r="B65" s="315"/>
      <c r="C65" s="315"/>
      <c r="D65" s="315"/>
      <c r="E65" s="315"/>
      <c r="F65" s="371"/>
      <c r="G65" s="355"/>
      <c r="H65" s="355"/>
      <c r="I65" s="356"/>
      <c r="J65" s="356"/>
      <c r="K65" s="358"/>
      <c r="L65" s="357"/>
      <c r="M65" s="545"/>
      <c r="N65" s="455"/>
      <c r="O65" s="554"/>
      <c r="P65" s="369"/>
      <c r="Q65" s="368"/>
      <c r="R65" s="368"/>
      <c r="S65" s="368"/>
      <c r="T65" s="369"/>
      <c r="V65" s="570" t="str">
        <f t="shared" si="1"/>
        <v>Kein Start</v>
      </c>
      <c r="W65" s="570">
        <f>IF(ISBLANK(K65)=FALSE,IF(OR(EXACT(Anleitung!$D$9,K65)=TRUE,EXACT(Anleitung!$D$10,K65)=TRUE,EXACT(Anleitung!$D$11,K65)=TRUE),1,"Klasse ist falsch"),)</f>
        <v>0</v>
      </c>
      <c r="X65" s="570">
        <f t="shared" si="2"/>
        <v>1</v>
      </c>
    </row>
    <row r="66" spans="1:24" ht="24" customHeight="1">
      <c r="A66" s="315"/>
      <c r="B66" s="315"/>
      <c r="C66" s="315"/>
      <c r="D66" s="315"/>
      <c r="E66" s="315"/>
      <c r="F66" s="371"/>
      <c r="G66" s="355"/>
      <c r="H66" s="355"/>
      <c r="I66" s="356"/>
      <c r="J66" s="356"/>
      <c r="K66" s="358"/>
      <c r="L66" s="357"/>
      <c r="M66" s="545"/>
      <c r="N66" s="455"/>
      <c r="O66" s="554"/>
      <c r="P66" s="369"/>
      <c r="Q66" s="368"/>
      <c r="R66" s="368"/>
      <c r="S66" s="368"/>
      <c r="T66" s="369"/>
      <c r="V66" s="570" t="str">
        <f t="shared" si="1"/>
        <v>Kein Start</v>
      </c>
      <c r="W66" s="570">
        <f>IF(ISBLANK(K66)=FALSE,IF(OR(EXACT(Anleitung!$D$9,K66)=TRUE,EXACT(Anleitung!$D$10,K66)=TRUE,EXACT(Anleitung!$D$11,K66)=TRUE),1,"Klasse ist falsch"),)</f>
        <v>0</v>
      </c>
      <c r="X66" s="570">
        <f t="shared" si="2"/>
        <v>1</v>
      </c>
    </row>
    <row r="67" spans="1:24" ht="24" customHeight="1">
      <c r="A67" s="315"/>
      <c r="B67" s="315"/>
      <c r="C67" s="315"/>
      <c r="D67" s="315"/>
      <c r="E67" s="315"/>
      <c r="F67" s="371"/>
      <c r="G67" s="355"/>
      <c r="H67" s="355"/>
      <c r="I67" s="356"/>
      <c r="J67" s="356"/>
      <c r="K67" s="358"/>
      <c r="L67" s="357"/>
      <c r="M67" s="545"/>
      <c r="N67" s="455"/>
      <c r="O67" s="554"/>
      <c r="P67" s="369"/>
      <c r="Q67" s="368"/>
      <c r="R67" s="368"/>
      <c r="S67" s="368"/>
      <c r="T67" s="369"/>
      <c r="V67" s="570" t="str">
        <f t="shared" si="1"/>
        <v>Kein Start</v>
      </c>
      <c r="W67" s="570">
        <f>IF(ISBLANK(K67)=FALSE,IF(OR(EXACT(Anleitung!$D$9,K67)=TRUE,EXACT(Anleitung!$D$10,K67)=TRUE,EXACT(Anleitung!$D$11,K67)=TRUE),1,"Klasse ist falsch"),)</f>
        <v>0</v>
      </c>
      <c r="X67" s="570">
        <f t="shared" si="2"/>
        <v>1</v>
      </c>
    </row>
    <row r="68" spans="1:24" ht="24" customHeight="1" thickBot="1">
      <c r="A68" s="378"/>
      <c r="B68" s="378"/>
      <c r="C68" s="378"/>
      <c r="D68" s="378"/>
      <c r="E68" s="378"/>
      <c r="F68" s="372"/>
      <c r="G68" s="373"/>
      <c r="H68" s="373"/>
      <c r="I68" s="374"/>
      <c r="J68" s="374"/>
      <c r="K68" s="515"/>
      <c r="L68" s="375"/>
      <c r="M68" s="547"/>
      <c r="N68" s="376"/>
      <c r="O68" s="555"/>
      <c r="P68" s="377"/>
      <c r="Q68" s="376"/>
      <c r="R68" s="376"/>
      <c r="S68" s="376"/>
      <c r="T68" s="377"/>
      <c r="V68" s="570" t="str">
        <f t="shared" si="1"/>
        <v>Kein Start</v>
      </c>
      <c r="W68" s="570">
        <f>IF(ISBLANK(K68)=FALSE,IF(OR(EXACT(Anleitung!$D$9,K68)=TRUE,EXACT(Anleitung!$D$10,K68)=TRUE,EXACT(Anleitung!$D$11,K68)=TRUE),1,"Klasse ist falsch"),)</f>
        <v>0</v>
      </c>
      <c r="X68" s="570">
        <f t="shared" si="2"/>
        <v>1</v>
      </c>
    </row>
    <row r="69" spans="1:24" ht="21" customHeight="1">
      <c r="A69" s="313"/>
      <c r="B69" s="313"/>
      <c r="C69" s="313"/>
      <c r="D69" s="313"/>
      <c r="E69" s="313"/>
    </row>
    <row r="70" spans="1:24" ht="21" customHeight="1">
      <c r="A70" s="313"/>
      <c r="B70" s="313"/>
      <c r="C70" s="313"/>
      <c r="D70" s="313"/>
      <c r="E70" s="313"/>
    </row>
    <row r="71" spans="1:24" ht="21" customHeight="1">
      <c r="A71" s="313"/>
      <c r="B71" s="313"/>
      <c r="C71" s="313"/>
      <c r="D71" s="313"/>
      <c r="E71" s="313"/>
    </row>
    <row r="72" spans="1:24" ht="21" customHeight="1">
      <c r="A72" s="313"/>
      <c r="B72" s="313"/>
      <c r="C72" s="313"/>
      <c r="D72" s="313"/>
      <c r="E72" s="313"/>
    </row>
    <row r="73" spans="1:24" ht="21" customHeight="1">
      <c r="A73" s="313"/>
      <c r="B73" s="313"/>
      <c r="C73" s="313"/>
      <c r="D73" s="313"/>
      <c r="E73" s="313"/>
    </row>
    <row r="74" spans="1:24" ht="21" customHeight="1">
      <c r="A74" s="313"/>
      <c r="B74" s="313"/>
      <c r="C74" s="313"/>
      <c r="D74" s="313"/>
      <c r="E74" s="313"/>
    </row>
    <row r="75" spans="1:24" ht="21" customHeight="1">
      <c r="A75" s="313"/>
      <c r="B75" s="313"/>
      <c r="C75" s="313"/>
      <c r="D75" s="313"/>
      <c r="E75" s="313"/>
    </row>
    <row r="76" spans="1:24" ht="21" customHeight="1">
      <c r="A76" s="313"/>
      <c r="B76" s="313"/>
      <c r="C76" s="313"/>
      <c r="D76" s="313"/>
      <c r="E76" s="313"/>
    </row>
    <row r="77" spans="1:24" ht="21" customHeight="1">
      <c r="A77" s="313"/>
      <c r="B77" s="313"/>
      <c r="C77" s="313"/>
      <c r="D77" s="313"/>
      <c r="E77" s="313"/>
    </row>
    <row r="78" spans="1:24" ht="21" customHeight="1">
      <c r="A78" s="313"/>
      <c r="B78" s="313"/>
      <c r="C78" s="313"/>
      <c r="D78" s="313"/>
      <c r="E78" s="313"/>
    </row>
    <row r="79" spans="1:24" ht="21" customHeight="1">
      <c r="A79" s="313"/>
      <c r="B79" s="313"/>
      <c r="C79" s="313"/>
      <c r="D79" s="313"/>
      <c r="E79" s="313"/>
    </row>
    <row r="80" spans="1:24" ht="21" customHeight="1">
      <c r="A80" s="313"/>
      <c r="B80" s="313"/>
      <c r="C80" s="313"/>
      <c r="D80" s="313"/>
      <c r="E80" s="313"/>
    </row>
    <row r="81" spans="1:5" ht="21" customHeight="1">
      <c r="A81" s="313"/>
      <c r="B81" s="313"/>
      <c r="C81" s="313"/>
      <c r="D81" s="313"/>
      <c r="E81" s="313"/>
    </row>
    <row r="82" spans="1:5" ht="21" customHeight="1">
      <c r="A82" s="313"/>
      <c r="B82" s="313"/>
      <c r="C82" s="313"/>
      <c r="D82" s="313"/>
      <c r="E82" s="313"/>
    </row>
    <row r="83" spans="1:5" ht="21" customHeight="1">
      <c r="A83" s="313"/>
      <c r="B83" s="313"/>
      <c r="C83" s="313"/>
      <c r="D83" s="313"/>
      <c r="E83" s="313"/>
    </row>
    <row r="84" spans="1:5" ht="21" customHeight="1">
      <c r="A84" s="313"/>
      <c r="B84" s="313"/>
      <c r="C84" s="313"/>
      <c r="D84" s="313"/>
      <c r="E84" s="313"/>
    </row>
    <row r="85" spans="1:5" ht="21" customHeight="1">
      <c r="A85" s="313"/>
      <c r="B85" s="313"/>
      <c r="C85" s="313"/>
      <c r="D85" s="313"/>
      <c r="E85" s="313"/>
    </row>
    <row r="86" spans="1:5" ht="21" customHeight="1">
      <c r="A86" s="313"/>
      <c r="B86" s="313"/>
      <c r="C86" s="313"/>
      <c r="D86" s="313"/>
      <c r="E86" s="313"/>
    </row>
    <row r="87" spans="1:5">
      <c r="A87" s="313"/>
      <c r="B87" s="313"/>
      <c r="C87" s="313"/>
      <c r="D87" s="313"/>
      <c r="E87" s="313"/>
    </row>
    <row r="88" spans="1:5">
      <c r="A88" s="313"/>
      <c r="B88" s="313"/>
      <c r="C88" s="313"/>
      <c r="D88" s="313"/>
      <c r="E88" s="313"/>
    </row>
    <row r="89" spans="1:5">
      <c r="A89" s="313"/>
      <c r="B89" s="313"/>
      <c r="C89" s="313"/>
      <c r="D89" s="313"/>
      <c r="E89" s="313"/>
    </row>
    <row r="90" spans="1:5">
      <c r="A90" s="313"/>
      <c r="B90" s="313"/>
      <c r="C90" s="313"/>
      <c r="D90" s="313"/>
      <c r="E90" s="313"/>
    </row>
    <row r="91" spans="1:5">
      <c r="A91" s="313"/>
      <c r="B91" s="313"/>
      <c r="C91" s="313"/>
      <c r="D91" s="313"/>
      <c r="E91" s="313"/>
    </row>
    <row r="92" spans="1:5">
      <c r="A92" s="313"/>
      <c r="B92" s="313"/>
      <c r="C92" s="313"/>
      <c r="D92" s="313"/>
      <c r="E92" s="313"/>
    </row>
    <row r="93" spans="1:5">
      <c r="A93" s="313"/>
      <c r="B93" s="313"/>
      <c r="C93" s="313"/>
      <c r="D93" s="313"/>
      <c r="E93" s="313"/>
    </row>
    <row r="94" spans="1:5">
      <c r="A94" s="313"/>
      <c r="B94" s="313"/>
      <c r="C94" s="313"/>
      <c r="D94" s="313"/>
      <c r="E94" s="313"/>
    </row>
    <row r="95" spans="1:5">
      <c r="A95" s="313"/>
      <c r="B95" s="313"/>
      <c r="C95" s="313"/>
      <c r="D95" s="313"/>
      <c r="E95" s="313"/>
    </row>
    <row r="96" spans="1:5">
      <c r="A96" s="313"/>
      <c r="B96" s="313"/>
      <c r="C96" s="313"/>
      <c r="D96" s="313"/>
      <c r="E96" s="313"/>
    </row>
    <row r="97" spans="1:5">
      <c r="A97" s="313"/>
      <c r="B97" s="313"/>
      <c r="C97" s="313"/>
      <c r="D97" s="313"/>
      <c r="E97" s="313"/>
    </row>
    <row r="98" spans="1:5">
      <c r="A98" s="313"/>
      <c r="B98" s="313"/>
      <c r="C98" s="313"/>
      <c r="D98" s="313"/>
      <c r="E98" s="313"/>
    </row>
    <row r="99" spans="1:5">
      <c r="A99" s="313"/>
      <c r="B99" s="313"/>
      <c r="C99" s="313"/>
      <c r="D99" s="313"/>
      <c r="E99" s="313"/>
    </row>
    <row r="100" spans="1:5">
      <c r="A100" s="313"/>
      <c r="B100" s="313"/>
      <c r="C100" s="313"/>
      <c r="D100" s="313"/>
      <c r="E100" s="313"/>
    </row>
    <row r="101" spans="1:5">
      <c r="A101" s="313"/>
      <c r="B101" s="313"/>
      <c r="C101" s="313"/>
      <c r="D101" s="313"/>
      <c r="E101" s="313"/>
    </row>
    <row r="102" spans="1:5">
      <c r="A102" s="313"/>
      <c r="B102" s="313"/>
      <c r="C102" s="313"/>
      <c r="D102" s="313"/>
      <c r="E102" s="313"/>
    </row>
    <row r="103" spans="1:5">
      <c r="A103" s="313"/>
      <c r="B103" s="313"/>
      <c r="C103" s="313"/>
      <c r="D103" s="313"/>
      <c r="E103" s="313"/>
    </row>
    <row r="104" spans="1:5">
      <c r="A104" s="313"/>
      <c r="B104" s="313"/>
      <c r="C104" s="313"/>
      <c r="D104" s="313"/>
      <c r="E104" s="313"/>
    </row>
    <row r="105" spans="1:5">
      <c r="A105" s="313"/>
      <c r="B105" s="313"/>
      <c r="C105" s="313"/>
      <c r="D105" s="313"/>
      <c r="E105" s="313"/>
    </row>
    <row r="106" spans="1:5">
      <c r="A106" s="313"/>
      <c r="B106" s="313"/>
      <c r="C106" s="313"/>
      <c r="D106" s="313"/>
      <c r="E106" s="313"/>
    </row>
    <row r="107" spans="1:5">
      <c r="A107" s="313"/>
      <c r="B107" s="313"/>
      <c r="C107" s="313"/>
      <c r="D107" s="313"/>
      <c r="E107" s="313"/>
    </row>
    <row r="108" spans="1:5">
      <c r="A108" s="313"/>
      <c r="B108" s="313"/>
      <c r="C108" s="313"/>
      <c r="D108" s="313"/>
      <c r="E108" s="313"/>
    </row>
    <row r="109" spans="1:5">
      <c r="A109" s="313"/>
      <c r="B109" s="313"/>
      <c r="C109" s="313"/>
      <c r="D109" s="313"/>
      <c r="E109" s="313"/>
    </row>
    <row r="110" spans="1:5">
      <c r="A110" s="313"/>
      <c r="B110" s="313"/>
      <c r="C110" s="313"/>
      <c r="D110" s="313"/>
      <c r="E110" s="313"/>
    </row>
    <row r="111" spans="1:5">
      <c r="A111" s="313"/>
      <c r="B111" s="313"/>
      <c r="C111" s="313"/>
      <c r="D111" s="313"/>
      <c r="E111" s="313"/>
    </row>
    <row r="112" spans="1:5">
      <c r="A112" s="313"/>
      <c r="B112" s="313"/>
      <c r="C112" s="313"/>
      <c r="D112" s="313"/>
      <c r="E112" s="313"/>
    </row>
    <row r="113" spans="1:5">
      <c r="A113" s="313"/>
      <c r="B113" s="313"/>
      <c r="C113" s="313"/>
      <c r="D113" s="313"/>
      <c r="E113" s="313"/>
    </row>
    <row r="114" spans="1:5">
      <c r="A114" s="313"/>
      <c r="B114" s="313"/>
      <c r="C114" s="313"/>
      <c r="D114" s="313"/>
      <c r="E114" s="313"/>
    </row>
    <row r="115" spans="1:5">
      <c r="A115" s="313"/>
      <c r="B115" s="313"/>
      <c r="C115" s="313"/>
      <c r="D115" s="313"/>
      <c r="E115" s="313"/>
    </row>
    <row r="116" spans="1:5">
      <c r="A116" s="313"/>
      <c r="B116" s="313"/>
      <c r="C116" s="313"/>
      <c r="D116" s="313"/>
      <c r="E116" s="313"/>
    </row>
    <row r="117" spans="1:5">
      <c r="A117" s="313"/>
      <c r="B117" s="313"/>
      <c r="C117" s="313"/>
      <c r="D117" s="313"/>
      <c r="E117" s="313"/>
    </row>
    <row r="118" spans="1:5">
      <c r="A118" s="313"/>
      <c r="B118" s="313"/>
      <c r="C118" s="313"/>
      <c r="D118" s="313"/>
      <c r="E118" s="313"/>
    </row>
    <row r="119" spans="1:5">
      <c r="A119" s="313"/>
      <c r="B119" s="313"/>
      <c r="C119" s="313"/>
      <c r="D119" s="313"/>
      <c r="E119" s="313"/>
    </row>
    <row r="120" spans="1:5">
      <c r="A120" s="313"/>
      <c r="B120" s="313"/>
      <c r="C120" s="313"/>
      <c r="D120" s="313"/>
      <c r="E120" s="313"/>
    </row>
    <row r="121" spans="1:5">
      <c r="A121" s="313"/>
      <c r="B121" s="313"/>
      <c r="C121" s="313"/>
      <c r="D121" s="313"/>
      <c r="E121" s="313"/>
    </row>
    <row r="122" spans="1:5">
      <c r="A122" s="313"/>
      <c r="B122" s="313"/>
      <c r="C122" s="313"/>
      <c r="D122" s="313"/>
      <c r="E122" s="313"/>
    </row>
    <row r="123" spans="1:5">
      <c r="A123" s="313"/>
      <c r="B123" s="313"/>
      <c r="C123" s="313"/>
      <c r="D123" s="313"/>
      <c r="E123" s="313"/>
    </row>
    <row r="124" spans="1:5">
      <c r="A124" s="313"/>
      <c r="B124" s="313"/>
      <c r="C124" s="313"/>
      <c r="D124" s="313"/>
      <c r="E124" s="313"/>
    </row>
    <row r="125" spans="1:5">
      <c r="A125" s="313"/>
      <c r="B125" s="313"/>
      <c r="C125" s="313"/>
      <c r="D125" s="313"/>
      <c r="E125" s="313"/>
    </row>
    <row r="126" spans="1:5">
      <c r="A126" s="313"/>
      <c r="B126" s="313"/>
      <c r="C126" s="313"/>
      <c r="D126" s="313"/>
      <c r="E126" s="313"/>
    </row>
    <row r="127" spans="1:5">
      <c r="A127" s="313"/>
      <c r="B127" s="313"/>
      <c r="C127" s="313"/>
      <c r="D127" s="313"/>
      <c r="E127" s="313"/>
    </row>
    <row r="128" spans="1:5">
      <c r="A128" s="313"/>
      <c r="B128" s="313"/>
      <c r="C128" s="313"/>
      <c r="D128" s="313"/>
      <c r="E128" s="313"/>
    </row>
    <row r="129" spans="1:5">
      <c r="A129" s="313"/>
      <c r="B129" s="313"/>
      <c r="C129" s="313"/>
      <c r="D129" s="313"/>
      <c r="E129" s="313"/>
    </row>
    <row r="130" spans="1:5">
      <c r="A130" s="313"/>
      <c r="B130" s="313"/>
      <c r="C130" s="313"/>
      <c r="D130" s="313"/>
      <c r="E130" s="313"/>
    </row>
    <row r="131" spans="1:5">
      <c r="A131" s="313"/>
      <c r="B131" s="313"/>
      <c r="C131" s="313"/>
      <c r="D131" s="313"/>
      <c r="E131" s="313"/>
    </row>
    <row r="132" spans="1:5">
      <c r="A132" s="313"/>
      <c r="B132" s="313"/>
      <c r="C132" s="313"/>
      <c r="D132" s="313"/>
      <c r="E132" s="313"/>
    </row>
    <row r="133" spans="1:5">
      <c r="A133" s="313"/>
      <c r="B133" s="313"/>
      <c r="C133" s="313"/>
      <c r="D133" s="313"/>
      <c r="E133" s="313"/>
    </row>
    <row r="134" spans="1:5">
      <c r="A134" s="313"/>
      <c r="B134" s="313"/>
      <c r="C134" s="313"/>
      <c r="D134" s="313"/>
      <c r="E134" s="313"/>
    </row>
    <row r="135" spans="1:5">
      <c r="A135" s="313"/>
      <c r="B135" s="313"/>
      <c r="C135" s="313"/>
      <c r="D135" s="313"/>
      <c r="E135" s="313"/>
    </row>
    <row r="136" spans="1:5">
      <c r="A136" s="313"/>
      <c r="B136" s="313"/>
      <c r="C136" s="313"/>
      <c r="D136" s="313"/>
      <c r="E136" s="313"/>
    </row>
    <row r="137" spans="1:5">
      <c r="A137" s="313"/>
      <c r="B137" s="313"/>
      <c r="C137" s="313"/>
      <c r="D137" s="313"/>
      <c r="E137" s="313"/>
    </row>
    <row r="138" spans="1:5">
      <c r="A138" s="313"/>
      <c r="B138" s="313"/>
      <c r="C138" s="313"/>
      <c r="D138" s="313"/>
      <c r="E138" s="313"/>
    </row>
    <row r="139" spans="1:5">
      <c r="A139" s="313"/>
      <c r="B139" s="313"/>
      <c r="C139" s="313"/>
      <c r="D139" s="313"/>
      <c r="E139" s="313"/>
    </row>
    <row r="140" spans="1:5">
      <c r="A140" s="313"/>
      <c r="B140" s="313"/>
      <c r="C140" s="313"/>
      <c r="D140" s="313"/>
      <c r="E140" s="313"/>
    </row>
    <row r="141" spans="1:5">
      <c r="A141" s="313"/>
      <c r="B141" s="313"/>
      <c r="C141" s="313"/>
      <c r="D141" s="313"/>
      <c r="E141" s="313"/>
    </row>
    <row r="142" spans="1:5">
      <c r="A142" s="313"/>
      <c r="B142" s="313"/>
      <c r="C142" s="313"/>
      <c r="D142" s="313"/>
      <c r="E142" s="313"/>
    </row>
    <row r="143" spans="1:5">
      <c r="A143" s="313"/>
      <c r="B143" s="313"/>
      <c r="C143" s="313"/>
      <c r="D143" s="313"/>
      <c r="E143" s="313"/>
    </row>
    <row r="144" spans="1:5">
      <c r="A144" s="313"/>
      <c r="B144" s="313"/>
      <c r="C144" s="313"/>
      <c r="D144" s="313"/>
      <c r="E144" s="313"/>
    </row>
    <row r="145" spans="1:5">
      <c r="A145" s="313"/>
      <c r="B145" s="313"/>
      <c r="C145" s="313"/>
      <c r="D145" s="313"/>
      <c r="E145" s="313"/>
    </row>
    <row r="146" spans="1:5">
      <c r="A146" s="313"/>
      <c r="B146" s="313"/>
      <c r="C146" s="313"/>
      <c r="D146" s="313"/>
      <c r="E146" s="313"/>
    </row>
    <row r="147" spans="1:5">
      <c r="A147" s="313"/>
      <c r="B147" s="313"/>
      <c r="C147" s="313"/>
      <c r="D147" s="313"/>
      <c r="E147" s="313"/>
    </row>
    <row r="148" spans="1:5">
      <c r="A148" s="313"/>
      <c r="B148" s="313"/>
      <c r="C148" s="313"/>
      <c r="D148" s="313"/>
      <c r="E148" s="313"/>
    </row>
    <row r="149" spans="1:5">
      <c r="A149" s="313"/>
      <c r="B149" s="313"/>
      <c r="C149" s="313"/>
      <c r="D149" s="313"/>
      <c r="E149" s="313"/>
    </row>
    <row r="150" spans="1:5">
      <c r="A150" s="313"/>
      <c r="B150" s="313"/>
      <c r="C150" s="313"/>
      <c r="D150" s="313"/>
      <c r="E150" s="313"/>
    </row>
    <row r="151" spans="1:5">
      <c r="A151" s="313"/>
      <c r="B151" s="313"/>
      <c r="C151" s="313"/>
      <c r="D151" s="313"/>
      <c r="E151" s="313"/>
    </row>
    <row r="152" spans="1:5">
      <c r="A152" s="313"/>
      <c r="B152" s="313"/>
      <c r="C152" s="313"/>
      <c r="D152" s="313"/>
      <c r="E152" s="313"/>
    </row>
    <row r="153" spans="1:5">
      <c r="A153" s="313"/>
      <c r="B153" s="313"/>
      <c r="C153" s="313"/>
      <c r="D153" s="313"/>
      <c r="E153" s="313"/>
    </row>
    <row r="154" spans="1:5">
      <c r="A154" s="313"/>
      <c r="B154" s="313"/>
      <c r="C154" s="313"/>
      <c r="D154" s="313"/>
      <c r="E154" s="313"/>
    </row>
    <row r="155" spans="1:5">
      <c r="A155" s="313"/>
      <c r="B155" s="313"/>
      <c r="C155" s="313"/>
      <c r="D155" s="313"/>
      <c r="E155" s="313"/>
    </row>
    <row r="156" spans="1:5">
      <c r="A156" s="313"/>
      <c r="B156" s="313"/>
      <c r="C156" s="313"/>
      <c r="D156" s="313"/>
      <c r="E156" s="313"/>
    </row>
    <row r="157" spans="1:5">
      <c r="A157" s="313"/>
      <c r="B157" s="313"/>
      <c r="C157" s="313"/>
      <c r="D157" s="313"/>
      <c r="E157" s="313"/>
    </row>
    <row r="158" spans="1:5">
      <c r="A158" s="313"/>
      <c r="B158" s="313"/>
      <c r="C158" s="313"/>
      <c r="D158" s="313"/>
      <c r="E158" s="313"/>
    </row>
    <row r="159" spans="1:5">
      <c r="A159" s="313"/>
      <c r="B159" s="313"/>
      <c r="C159" s="313"/>
      <c r="D159" s="313"/>
      <c r="E159" s="313"/>
    </row>
    <row r="160" spans="1:5">
      <c r="A160" s="313"/>
      <c r="B160" s="313"/>
      <c r="C160" s="313"/>
      <c r="D160" s="313"/>
      <c r="E160" s="313"/>
    </row>
    <row r="161" spans="1:5">
      <c r="A161" s="313"/>
      <c r="B161" s="313"/>
      <c r="C161" s="313"/>
      <c r="D161" s="313"/>
      <c r="E161" s="313"/>
    </row>
    <row r="162" spans="1:5">
      <c r="A162" s="313"/>
      <c r="B162" s="313"/>
      <c r="C162" s="313"/>
      <c r="D162" s="313"/>
      <c r="E162" s="313"/>
    </row>
    <row r="163" spans="1:5">
      <c r="A163" s="313"/>
      <c r="B163" s="313"/>
      <c r="C163" s="313"/>
      <c r="D163" s="313"/>
      <c r="E163" s="313"/>
    </row>
    <row r="164" spans="1:5">
      <c r="A164" s="313"/>
      <c r="B164" s="313"/>
      <c r="C164" s="313"/>
      <c r="D164" s="313"/>
      <c r="E164" s="313"/>
    </row>
    <row r="165" spans="1:5">
      <c r="A165" s="313"/>
      <c r="B165" s="313"/>
      <c r="C165" s="313"/>
      <c r="D165" s="313"/>
      <c r="E165" s="313"/>
    </row>
    <row r="166" spans="1:5">
      <c r="A166" s="313"/>
      <c r="B166" s="313"/>
      <c r="C166" s="313"/>
      <c r="D166" s="313"/>
      <c r="E166" s="313"/>
    </row>
    <row r="167" spans="1:5">
      <c r="A167" s="313"/>
      <c r="B167" s="313"/>
      <c r="C167" s="313"/>
      <c r="D167" s="313"/>
      <c r="E167" s="313"/>
    </row>
    <row r="168" spans="1:5">
      <c r="A168" s="313"/>
      <c r="B168" s="313"/>
      <c r="C168" s="313"/>
      <c r="D168" s="313"/>
      <c r="E168" s="313"/>
    </row>
    <row r="169" spans="1:5">
      <c r="A169" s="313"/>
      <c r="B169" s="313"/>
      <c r="C169" s="313"/>
      <c r="D169" s="313"/>
      <c r="E169" s="313"/>
    </row>
    <row r="170" spans="1:5">
      <c r="A170" s="313"/>
      <c r="B170" s="313"/>
      <c r="C170" s="313"/>
      <c r="D170" s="313"/>
      <c r="E170" s="313"/>
    </row>
    <row r="171" spans="1:5">
      <c r="A171" s="313"/>
      <c r="B171" s="313"/>
      <c r="C171" s="313"/>
      <c r="D171" s="313"/>
      <c r="E171" s="313"/>
    </row>
    <row r="172" spans="1:5">
      <c r="A172" s="313"/>
      <c r="B172" s="313"/>
      <c r="C172" s="313"/>
      <c r="D172" s="313"/>
      <c r="E172" s="313"/>
    </row>
    <row r="173" spans="1:5">
      <c r="A173" s="313"/>
      <c r="B173" s="313"/>
      <c r="C173" s="313"/>
      <c r="D173" s="313"/>
      <c r="E173" s="313"/>
    </row>
    <row r="174" spans="1:5">
      <c r="A174" s="313"/>
      <c r="B174" s="313"/>
      <c r="C174" s="313"/>
      <c r="D174" s="313"/>
      <c r="E174" s="313"/>
    </row>
    <row r="175" spans="1:5">
      <c r="A175" s="313"/>
      <c r="B175" s="313"/>
      <c r="C175" s="313"/>
      <c r="D175" s="313"/>
      <c r="E175" s="313"/>
    </row>
    <row r="176" spans="1:5">
      <c r="A176" s="313"/>
      <c r="B176" s="313"/>
      <c r="C176" s="313"/>
      <c r="D176" s="313"/>
      <c r="E176" s="313"/>
    </row>
    <row r="177" spans="1:5">
      <c r="A177" s="313"/>
      <c r="B177" s="313"/>
      <c r="C177" s="313"/>
      <c r="D177" s="313"/>
      <c r="E177" s="313"/>
    </row>
    <row r="178" spans="1:5">
      <c r="A178" s="313"/>
      <c r="B178" s="313"/>
      <c r="C178" s="313"/>
      <c r="D178" s="313"/>
      <c r="E178" s="313"/>
    </row>
    <row r="179" spans="1:5">
      <c r="A179" s="313"/>
      <c r="B179" s="313"/>
      <c r="C179" s="313"/>
      <c r="D179" s="313"/>
      <c r="E179" s="313"/>
    </row>
    <row r="180" spans="1:5">
      <c r="A180" s="313"/>
      <c r="B180" s="313"/>
      <c r="C180" s="313"/>
      <c r="D180" s="313"/>
      <c r="E180" s="313"/>
    </row>
    <row r="181" spans="1:5">
      <c r="A181" s="313"/>
      <c r="B181" s="313"/>
      <c r="C181" s="313"/>
      <c r="D181" s="313"/>
      <c r="E181" s="313"/>
    </row>
    <row r="182" spans="1:5">
      <c r="A182" s="313"/>
      <c r="B182" s="313"/>
      <c r="C182" s="313"/>
      <c r="D182" s="313"/>
      <c r="E182" s="313"/>
    </row>
    <row r="183" spans="1:5">
      <c r="A183" s="313"/>
      <c r="B183" s="313"/>
      <c r="C183" s="313"/>
      <c r="D183" s="313"/>
      <c r="E183" s="313"/>
    </row>
    <row r="184" spans="1:5">
      <c r="A184" s="313"/>
      <c r="B184" s="313"/>
      <c r="C184" s="313"/>
      <c r="D184" s="313"/>
      <c r="E184" s="313"/>
    </row>
    <row r="185" spans="1:5">
      <c r="A185" s="313"/>
      <c r="B185" s="313"/>
      <c r="C185" s="313"/>
      <c r="D185" s="313"/>
      <c r="E185" s="313"/>
    </row>
    <row r="186" spans="1:5">
      <c r="A186" s="313"/>
      <c r="B186" s="313"/>
      <c r="C186" s="313"/>
      <c r="D186" s="313"/>
      <c r="E186" s="313"/>
    </row>
    <row r="187" spans="1:5">
      <c r="A187" s="313"/>
      <c r="B187" s="313"/>
      <c r="C187" s="313"/>
      <c r="D187" s="313"/>
      <c r="E187" s="313"/>
    </row>
    <row r="188" spans="1:5">
      <c r="A188" s="313"/>
      <c r="B188" s="313"/>
      <c r="C188" s="313"/>
      <c r="D188" s="313"/>
      <c r="E188" s="313"/>
    </row>
    <row r="189" spans="1:5">
      <c r="A189" s="313"/>
      <c r="B189" s="313"/>
      <c r="C189" s="313"/>
      <c r="D189" s="313"/>
      <c r="E189" s="313"/>
    </row>
    <row r="190" spans="1:5">
      <c r="A190" s="313"/>
      <c r="B190" s="313"/>
      <c r="C190" s="313"/>
      <c r="D190" s="313"/>
      <c r="E190" s="313"/>
    </row>
    <row r="191" spans="1:5">
      <c r="A191" s="313"/>
      <c r="B191" s="313"/>
      <c r="C191" s="313"/>
      <c r="D191" s="313"/>
      <c r="E191" s="313"/>
    </row>
    <row r="192" spans="1:5">
      <c r="A192" s="313"/>
      <c r="B192" s="313"/>
      <c r="C192" s="313"/>
      <c r="D192" s="313"/>
      <c r="E192" s="313"/>
    </row>
    <row r="193" spans="1:5">
      <c r="A193" s="313"/>
      <c r="B193" s="313"/>
      <c r="C193" s="313"/>
      <c r="D193" s="313"/>
      <c r="E193" s="313"/>
    </row>
    <row r="194" spans="1:5">
      <c r="A194" s="313"/>
      <c r="B194" s="313"/>
      <c r="C194" s="313"/>
      <c r="D194" s="313"/>
      <c r="E194" s="313"/>
    </row>
    <row r="195" spans="1:5">
      <c r="A195" s="313"/>
      <c r="B195" s="313"/>
      <c r="C195" s="313"/>
      <c r="D195" s="313"/>
      <c r="E195" s="313"/>
    </row>
    <row r="196" spans="1:5">
      <c r="A196" s="313"/>
      <c r="B196" s="313"/>
      <c r="C196" s="313"/>
      <c r="D196" s="313"/>
      <c r="E196" s="313"/>
    </row>
    <row r="197" spans="1:5">
      <c r="A197" s="313"/>
      <c r="B197" s="313"/>
      <c r="C197" s="313"/>
      <c r="D197" s="313"/>
      <c r="E197" s="313"/>
    </row>
    <row r="198" spans="1:5">
      <c r="A198" s="313"/>
      <c r="B198" s="313"/>
      <c r="C198" s="313"/>
      <c r="D198" s="313"/>
      <c r="E198" s="313"/>
    </row>
    <row r="199" spans="1:5">
      <c r="A199" s="313"/>
      <c r="B199" s="313"/>
      <c r="C199" s="313"/>
      <c r="D199" s="313"/>
      <c r="E199" s="313"/>
    </row>
    <row r="200" spans="1:5">
      <c r="A200" s="313"/>
      <c r="B200" s="313"/>
      <c r="C200" s="313"/>
      <c r="D200" s="313"/>
      <c r="E200" s="313"/>
    </row>
    <row r="201" spans="1:5">
      <c r="A201" s="313"/>
      <c r="B201" s="313"/>
      <c r="C201" s="313"/>
      <c r="D201" s="313"/>
      <c r="E201" s="313"/>
    </row>
    <row r="202" spans="1:5">
      <c r="A202" s="313"/>
      <c r="B202" s="313"/>
      <c r="C202" s="313"/>
      <c r="D202" s="313"/>
      <c r="E202" s="313"/>
    </row>
    <row r="203" spans="1:5">
      <c r="A203" s="313"/>
      <c r="B203" s="313"/>
      <c r="C203" s="313"/>
      <c r="D203" s="313"/>
      <c r="E203" s="313"/>
    </row>
    <row r="204" spans="1:5">
      <c r="A204" s="313"/>
      <c r="B204" s="313"/>
      <c r="C204" s="313"/>
      <c r="D204" s="313"/>
      <c r="E204" s="313"/>
    </row>
    <row r="205" spans="1:5">
      <c r="A205" s="313"/>
      <c r="B205" s="313"/>
      <c r="C205" s="313"/>
      <c r="D205" s="313"/>
      <c r="E205" s="313"/>
    </row>
    <row r="206" spans="1:5">
      <c r="A206" s="313"/>
      <c r="B206" s="313"/>
      <c r="C206" s="313"/>
      <c r="D206" s="313"/>
      <c r="E206" s="313"/>
    </row>
    <row r="207" spans="1:5">
      <c r="A207" s="313"/>
      <c r="B207" s="313"/>
      <c r="C207" s="313"/>
      <c r="D207" s="313"/>
      <c r="E207" s="313"/>
    </row>
    <row r="208" spans="1:5">
      <c r="A208" s="313"/>
      <c r="B208" s="313"/>
      <c r="C208" s="313"/>
      <c r="D208" s="313"/>
      <c r="E208" s="313"/>
    </row>
    <row r="209" spans="1:5">
      <c r="A209" s="313"/>
      <c r="B209" s="313"/>
      <c r="C209" s="313"/>
      <c r="D209" s="313"/>
      <c r="E209" s="313"/>
    </row>
    <row r="210" spans="1:5">
      <c r="A210" s="313"/>
      <c r="B210" s="313"/>
      <c r="C210" s="313"/>
      <c r="D210" s="313"/>
      <c r="E210" s="313"/>
    </row>
    <row r="211" spans="1:5">
      <c r="A211" s="313"/>
      <c r="B211" s="313"/>
      <c r="C211" s="313"/>
      <c r="D211" s="313"/>
      <c r="E211" s="313"/>
    </row>
    <row r="212" spans="1:5">
      <c r="A212" s="313"/>
      <c r="B212" s="313"/>
      <c r="C212" s="313"/>
      <c r="D212" s="313"/>
      <c r="E212" s="313"/>
    </row>
    <row r="213" spans="1:5">
      <c r="A213" s="313"/>
      <c r="B213" s="313"/>
      <c r="C213" s="313"/>
      <c r="D213" s="313"/>
      <c r="E213" s="313"/>
    </row>
    <row r="214" spans="1:5">
      <c r="A214" s="313"/>
      <c r="B214" s="313"/>
      <c r="C214" s="313"/>
      <c r="D214" s="313"/>
      <c r="E214" s="313"/>
    </row>
    <row r="215" spans="1:5">
      <c r="A215" s="313"/>
      <c r="B215" s="313"/>
      <c r="C215" s="313"/>
      <c r="D215" s="313"/>
      <c r="E215" s="313"/>
    </row>
    <row r="216" spans="1:5">
      <c r="A216" s="313"/>
      <c r="B216" s="313"/>
      <c r="C216" s="313"/>
      <c r="D216" s="313"/>
      <c r="E216" s="313"/>
    </row>
    <row r="217" spans="1:5">
      <c r="A217" s="313"/>
      <c r="B217" s="313"/>
      <c r="C217" s="313"/>
      <c r="D217" s="313"/>
      <c r="E217" s="313"/>
    </row>
    <row r="218" spans="1:5">
      <c r="A218" s="313"/>
      <c r="B218" s="313"/>
      <c r="C218" s="313"/>
      <c r="D218" s="313"/>
      <c r="E218" s="313"/>
    </row>
    <row r="219" spans="1:5">
      <c r="A219" s="313"/>
      <c r="B219" s="313"/>
      <c r="C219" s="313"/>
      <c r="D219" s="313"/>
      <c r="E219" s="313"/>
    </row>
    <row r="220" spans="1:5">
      <c r="A220" s="313"/>
      <c r="B220" s="313"/>
      <c r="C220" s="313"/>
      <c r="D220" s="313"/>
      <c r="E220" s="313"/>
    </row>
    <row r="221" spans="1:5">
      <c r="A221" s="313"/>
      <c r="B221" s="313"/>
      <c r="C221" s="313"/>
      <c r="D221" s="313"/>
      <c r="E221" s="313"/>
    </row>
    <row r="222" spans="1:5">
      <c r="A222" s="313"/>
      <c r="B222" s="313"/>
      <c r="C222" s="313"/>
      <c r="D222" s="313"/>
      <c r="E222" s="313"/>
    </row>
    <row r="223" spans="1:5">
      <c r="A223" s="313"/>
      <c r="B223" s="313"/>
      <c r="C223" s="313"/>
      <c r="D223" s="313"/>
      <c r="E223" s="313"/>
    </row>
    <row r="224" spans="1:5">
      <c r="A224" s="313"/>
      <c r="B224" s="313"/>
      <c r="C224" s="313"/>
      <c r="D224" s="313"/>
      <c r="E224" s="313"/>
    </row>
    <row r="225" spans="1:5">
      <c r="A225" s="313"/>
      <c r="B225" s="313"/>
      <c r="C225" s="313"/>
      <c r="D225" s="313"/>
      <c r="E225" s="313"/>
    </row>
    <row r="226" spans="1:5">
      <c r="A226" s="313"/>
      <c r="B226" s="313"/>
      <c r="C226" s="313"/>
      <c r="D226" s="313"/>
      <c r="E226" s="313"/>
    </row>
    <row r="227" spans="1:5">
      <c r="A227" s="313"/>
      <c r="B227" s="313"/>
      <c r="C227" s="313"/>
      <c r="D227" s="313"/>
      <c r="E227" s="313"/>
    </row>
    <row r="228" spans="1:5">
      <c r="A228" s="313"/>
      <c r="B228" s="313"/>
      <c r="C228" s="313"/>
      <c r="D228" s="313"/>
      <c r="E228" s="313"/>
    </row>
    <row r="229" spans="1:5">
      <c r="A229" s="313"/>
      <c r="B229" s="313"/>
      <c r="C229" s="313"/>
      <c r="D229" s="313"/>
      <c r="E229" s="313"/>
    </row>
    <row r="230" spans="1:5">
      <c r="A230" s="313"/>
      <c r="B230" s="313"/>
      <c r="C230" s="313"/>
      <c r="D230" s="313"/>
      <c r="E230" s="313"/>
    </row>
    <row r="231" spans="1:5">
      <c r="A231" s="313"/>
      <c r="B231" s="313"/>
      <c r="C231" s="313"/>
      <c r="D231" s="313"/>
      <c r="E231" s="313"/>
    </row>
    <row r="232" spans="1:5">
      <c r="A232" s="313"/>
      <c r="B232" s="313"/>
      <c r="C232" s="313"/>
      <c r="D232" s="313"/>
      <c r="E232" s="313"/>
    </row>
    <row r="233" spans="1:5">
      <c r="A233" s="313"/>
      <c r="B233" s="313"/>
      <c r="C233" s="313"/>
      <c r="D233" s="313"/>
      <c r="E233" s="313"/>
    </row>
    <row r="234" spans="1:5">
      <c r="A234" s="313"/>
      <c r="B234" s="313"/>
      <c r="C234" s="313"/>
      <c r="D234" s="313"/>
      <c r="E234" s="313"/>
    </row>
    <row r="235" spans="1:5">
      <c r="A235" s="313"/>
      <c r="B235" s="313"/>
      <c r="C235" s="313"/>
      <c r="D235" s="313"/>
      <c r="E235" s="313"/>
    </row>
    <row r="236" spans="1:5">
      <c r="A236" s="313"/>
      <c r="B236" s="313"/>
      <c r="C236" s="313"/>
      <c r="D236" s="313"/>
      <c r="E236" s="313"/>
    </row>
    <row r="237" spans="1:5">
      <c r="A237" s="313"/>
      <c r="B237" s="313"/>
      <c r="C237" s="313"/>
      <c r="D237" s="313"/>
      <c r="E237" s="313"/>
    </row>
    <row r="238" spans="1:5">
      <c r="A238" s="313"/>
      <c r="B238" s="313"/>
      <c r="C238" s="313"/>
      <c r="D238" s="313"/>
      <c r="E238" s="313"/>
    </row>
    <row r="239" spans="1:5">
      <c r="A239" s="313"/>
      <c r="B239" s="313"/>
      <c r="C239" s="313"/>
      <c r="D239" s="313"/>
      <c r="E239" s="313"/>
    </row>
    <row r="240" spans="1:5">
      <c r="A240" s="313"/>
      <c r="B240" s="313"/>
      <c r="C240" s="313"/>
      <c r="D240" s="313"/>
      <c r="E240" s="313"/>
    </row>
    <row r="241" spans="1:5">
      <c r="A241" s="313"/>
      <c r="B241" s="313"/>
      <c r="C241" s="313"/>
      <c r="D241" s="313"/>
      <c r="E241" s="313"/>
    </row>
    <row r="242" spans="1:5">
      <c r="A242" s="313"/>
      <c r="B242" s="313"/>
      <c r="C242" s="313"/>
      <c r="D242" s="313"/>
      <c r="E242" s="313"/>
    </row>
    <row r="243" spans="1:5">
      <c r="A243" s="313"/>
      <c r="B243" s="313"/>
      <c r="C243" s="313"/>
      <c r="D243" s="313"/>
      <c r="E243" s="313"/>
    </row>
    <row r="244" spans="1:5">
      <c r="A244" s="313"/>
      <c r="B244" s="313"/>
      <c r="C244" s="313"/>
      <c r="D244" s="313"/>
      <c r="E244" s="313"/>
    </row>
    <row r="245" spans="1:5">
      <c r="A245" s="313"/>
      <c r="B245" s="313"/>
      <c r="C245" s="313"/>
      <c r="D245" s="313"/>
      <c r="E245" s="313"/>
    </row>
    <row r="246" spans="1:5">
      <c r="A246" s="313"/>
      <c r="B246" s="313"/>
      <c r="C246" s="313"/>
      <c r="D246" s="313"/>
      <c r="E246" s="313"/>
    </row>
    <row r="247" spans="1:5">
      <c r="A247" s="313"/>
      <c r="B247" s="313"/>
      <c r="C247" s="313"/>
      <c r="D247" s="313"/>
      <c r="E247" s="313"/>
    </row>
    <row r="248" spans="1:5">
      <c r="A248" s="313"/>
      <c r="B248" s="313"/>
      <c r="C248" s="313"/>
      <c r="D248" s="313"/>
      <c r="E248" s="313"/>
    </row>
    <row r="249" spans="1:5">
      <c r="A249" s="313"/>
      <c r="B249" s="313"/>
      <c r="C249" s="313"/>
      <c r="D249" s="313"/>
      <c r="E249" s="313"/>
    </row>
    <row r="250" spans="1:5">
      <c r="A250" s="313"/>
      <c r="B250" s="313"/>
      <c r="C250" s="313"/>
      <c r="D250" s="313"/>
      <c r="E250" s="313"/>
    </row>
    <row r="251" spans="1:5">
      <c r="A251" s="313"/>
      <c r="B251" s="313"/>
      <c r="C251" s="313"/>
      <c r="D251" s="313"/>
      <c r="E251" s="313"/>
    </row>
    <row r="252" spans="1:5">
      <c r="A252" s="313"/>
      <c r="B252" s="313"/>
      <c r="C252" s="313"/>
      <c r="D252" s="313"/>
      <c r="E252" s="313"/>
    </row>
    <row r="253" spans="1:5">
      <c r="A253" s="313"/>
      <c r="B253" s="313"/>
      <c r="C253" s="313"/>
      <c r="D253" s="313"/>
      <c r="E253" s="313"/>
    </row>
    <row r="254" spans="1:5">
      <c r="A254" s="313"/>
      <c r="B254" s="313"/>
      <c r="C254" s="313"/>
      <c r="D254" s="313"/>
      <c r="E254" s="313"/>
    </row>
    <row r="255" spans="1:5">
      <c r="A255" s="313"/>
      <c r="B255" s="313"/>
      <c r="C255" s="313"/>
      <c r="D255" s="313"/>
      <c r="E255" s="313"/>
    </row>
    <row r="256" spans="1:5">
      <c r="A256" s="313"/>
      <c r="B256" s="313"/>
      <c r="C256" s="313"/>
      <c r="D256" s="313"/>
      <c r="E256" s="313"/>
    </row>
    <row r="257" spans="1:5">
      <c r="A257" s="313"/>
      <c r="B257" s="313"/>
      <c r="C257" s="313"/>
      <c r="D257" s="313"/>
      <c r="E257" s="313"/>
    </row>
    <row r="258" spans="1:5">
      <c r="A258" s="313"/>
      <c r="B258" s="313"/>
      <c r="C258" s="313"/>
      <c r="D258" s="313"/>
      <c r="E258" s="313"/>
    </row>
    <row r="259" spans="1:5">
      <c r="A259" s="313"/>
      <c r="B259" s="313"/>
      <c r="C259" s="313"/>
      <c r="D259" s="313"/>
      <c r="E259" s="313"/>
    </row>
    <row r="260" spans="1:5">
      <c r="A260" s="313"/>
      <c r="B260" s="313"/>
      <c r="C260" s="313"/>
      <c r="D260" s="313"/>
      <c r="E260" s="313"/>
    </row>
    <row r="261" spans="1:5">
      <c r="A261" s="313"/>
      <c r="B261" s="313"/>
      <c r="C261" s="313"/>
      <c r="D261" s="313"/>
      <c r="E261" s="313"/>
    </row>
    <row r="262" spans="1:5">
      <c r="A262" s="313"/>
      <c r="B262" s="313"/>
      <c r="C262" s="313"/>
      <c r="D262" s="313"/>
      <c r="E262" s="313"/>
    </row>
    <row r="263" spans="1:5">
      <c r="A263" s="313"/>
      <c r="B263" s="313"/>
      <c r="C263" s="313"/>
      <c r="D263" s="313"/>
      <c r="E263" s="313"/>
    </row>
    <row r="264" spans="1:5">
      <c r="A264" s="313"/>
      <c r="B264" s="313"/>
      <c r="C264" s="313"/>
      <c r="D264" s="313"/>
      <c r="E264" s="313"/>
    </row>
    <row r="265" spans="1:5">
      <c r="A265" s="313"/>
      <c r="B265" s="313"/>
      <c r="C265" s="313"/>
      <c r="D265" s="313"/>
      <c r="E265" s="313"/>
    </row>
    <row r="266" spans="1:5">
      <c r="A266" s="313"/>
      <c r="B266" s="313"/>
      <c r="C266" s="313"/>
      <c r="D266" s="313"/>
      <c r="E266" s="313"/>
    </row>
    <row r="267" spans="1:5">
      <c r="A267" s="313"/>
      <c r="B267" s="313"/>
      <c r="C267" s="313"/>
      <c r="D267" s="313"/>
      <c r="E267" s="313"/>
    </row>
    <row r="268" spans="1:5">
      <c r="A268" s="313"/>
      <c r="B268" s="313"/>
      <c r="C268" s="313"/>
      <c r="D268" s="313"/>
      <c r="E268" s="313"/>
    </row>
    <row r="269" spans="1:5">
      <c r="A269" s="313"/>
      <c r="B269" s="313"/>
      <c r="C269" s="313"/>
      <c r="D269" s="313"/>
      <c r="E269" s="313"/>
    </row>
    <row r="270" spans="1:5">
      <c r="A270" s="313"/>
      <c r="B270" s="313"/>
      <c r="C270" s="313"/>
      <c r="D270" s="313"/>
      <c r="E270" s="313"/>
    </row>
    <row r="271" spans="1:5">
      <c r="A271" s="313"/>
      <c r="B271" s="313"/>
      <c r="C271" s="313"/>
      <c r="D271" s="313"/>
      <c r="E271" s="313"/>
    </row>
    <row r="272" spans="1:5">
      <c r="A272" s="313"/>
      <c r="B272" s="313"/>
      <c r="C272" s="313"/>
      <c r="D272" s="313"/>
      <c r="E272" s="313"/>
    </row>
    <row r="273" spans="1:5">
      <c r="A273" s="313"/>
      <c r="B273" s="313"/>
      <c r="C273" s="313"/>
      <c r="D273" s="313"/>
      <c r="E273" s="313"/>
    </row>
    <row r="274" spans="1:5">
      <c r="A274" s="313"/>
      <c r="B274" s="313"/>
      <c r="C274" s="313"/>
      <c r="D274" s="313"/>
      <c r="E274" s="313"/>
    </row>
    <row r="275" spans="1:5">
      <c r="A275" s="313"/>
      <c r="B275" s="313"/>
      <c r="C275" s="313"/>
      <c r="D275" s="313"/>
      <c r="E275" s="313"/>
    </row>
    <row r="276" spans="1:5">
      <c r="A276" s="313"/>
      <c r="B276" s="313"/>
      <c r="C276" s="313"/>
      <c r="D276" s="313"/>
      <c r="E276" s="313"/>
    </row>
    <row r="277" spans="1:5">
      <c r="A277" s="313"/>
      <c r="B277" s="313"/>
      <c r="C277" s="313"/>
      <c r="D277" s="313"/>
      <c r="E277" s="313"/>
    </row>
    <row r="278" spans="1:5">
      <c r="A278" s="313"/>
      <c r="B278" s="313"/>
      <c r="C278" s="313"/>
      <c r="D278" s="313"/>
      <c r="E278" s="313"/>
    </row>
    <row r="279" spans="1:5">
      <c r="A279" s="313"/>
      <c r="B279" s="313"/>
      <c r="C279" s="313"/>
      <c r="D279" s="313"/>
      <c r="E279" s="313"/>
    </row>
    <row r="280" spans="1:5">
      <c r="A280" s="313"/>
      <c r="B280" s="313"/>
      <c r="C280" s="313"/>
      <c r="D280" s="313"/>
      <c r="E280" s="313"/>
    </row>
    <row r="281" spans="1:5">
      <c r="A281" s="313"/>
      <c r="B281" s="313"/>
      <c r="C281" s="313"/>
      <c r="D281" s="313"/>
      <c r="E281" s="313"/>
    </row>
    <row r="282" spans="1:5">
      <c r="A282" s="313"/>
      <c r="B282" s="313"/>
      <c r="C282" s="313"/>
      <c r="D282" s="313"/>
      <c r="E282" s="313"/>
    </row>
    <row r="283" spans="1:5">
      <c r="A283" s="313"/>
      <c r="B283" s="313"/>
      <c r="C283" s="313"/>
      <c r="D283" s="313"/>
      <c r="E283" s="313"/>
    </row>
    <row r="284" spans="1:5">
      <c r="A284" s="313"/>
      <c r="B284" s="313"/>
      <c r="C284" s="313"/>
      <c r="D284" s="313"/>
      <c r="E284" s="313"/>
    </row>
  </sheetData>
  <sheetProtection password="EECD" sheet="1" formatCells="0" sort="0"/>
  <sortState ref="F4:L13">
    <sortCondition ref="K4:K13"/>
  </sortState>
  <mergeCells count="4">
    <mergeCell ref="F1:M1"/>
    <mergeCell ref="E2:E3"/>
    <mergeCell ref="N1:T1"/>
    <mergeCell ref="F2:M2"/>
  </mergeCells>
  <phoneticPr fontId="44" type="noConversion"/>
  <printOptions horizontalCentered="1"/>
  <pageMargins left="0.27559055118110237" right="0.19685039370078741" top="0.47244094488188981" bottom="0.78740157480314965" header="0.31496062992125984" footer="0.31496062992125984"/>
  <pageSetup paperSize="9" scale="40" fitToHeight="2" orientation="landscape" horizontalDpi="4294967293" r:id="rId1"/>
  <headerFooter>
    <oddHeader>&amp;CMeldeliste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S116"/>
  <sheetViews>
    <sheetView showGridLines="0" zoomScale="85" zoomScaleNormal="85" workbookViewId="0">
      <pane ySplit="6" topLeftCell="A7" activePane="bottomLeft" state="frozen"/>
      <selection pane="bottomLeft" activeCell="I7" sqref="I7"/>
    </sheetView>
  </sheetViews>
  <sheetFormatPr baseColWidth="10" defaultRowHeight="14.4"/>
  <cols>
    <col min="1" max="1" width="6.44140625" style="28" customWidth="1"/>
    <col min="2" max="2" width="35.5546875" style="28" customWidth="1"/>
    <col min="3" max="3" width="40.5546875" style="28" customWidth="1"/>
    <col min="4" max="4" width="30.5546875" style="28" customWidth="1"/>
    <col min="5" max="5" width="10.5546875" style="28" customWidth="1"/>
    <col min="6" max="6" width="14.5546875" style="28" customWidth="1"/>
    <col min="7" max="7" width="8.44140625" style="28" customWidth="1"/>
    <col min="8" max="8" width="3.5546875" style="28" customWidth="1"/>
    <col min="9" max="12" width="8.5546875" style="28" customWidth="1"/>
    <col min="13" max="13" width="7.77734375" style="1" hidden="1" customWidth="1"/>
    <col min="14" max="15" width="7.44140625" style="1" hidden="1" customWidth="1"/>
    <col min="16" max="16" width="14" style="1" hidden="1" customWidth="1"/>
    <col min="17" max="17" width="6.77734375" style="1" hidden="1" customWidth="1"/>
    <col min="18" max="18" width="5.77734375" style="1" hidden="1" customWidth="1"/>
    <col min="19" max="19" width="2" style="1" hidden="1" customWidth="1"/>
    <col min="20" max="20" width="4.44140625" style="1" hidden="1" customWidth="1"/>
    <col min="21" max="21" width="7.44140625" style="1" hidden="1" customWidth="1"/>
    <col min="22" max="23" width="9.5546875" style="1" hidden="1" customWidth="1"/>
    <col min="24" max="24" width="6.44140625" style="1" customWidth="1"/>
    <col min="25" max="25" width="25.5546875" customWidth="1"/>
    <col min="26" max="26" width="25.5546875" style="1" customWidth="1"/>
    <col min="27" max="27" width="7.5546875" style="1" customWidth="1"/>
    <col min="28" max="64" width="4.44140625" style="1" hidden="1" customWidth="1"/>
    <col min="65" max="68" width="11.77734375" style="1" hidden="1" customWidth="1"/>
    <col min="69" max="69" width="13" style="1" customWidth="1"/>
  </cols>
  <sheetData>
    <row r="1" spans="1:70" s="49" customFormat="1" ht="20.100000000000001" customHeight="1">
      <c r="A1" s="516" t="str">
        <f>Stammdaten!C7</f>
        <v xml:space="preserve">Hoopers Turnier </v>
      </c>
      <c r="B1" s="108"/>
      <c r="C1" s="683" t="s">
        <v>253</v>
      </c>
      <c r="D1" s="683"/>
      <c r="E1" s="142"/>
      <c r="F1" s="131"/>
      <c r="G1" s="688">
        <f>+Stammdaten!C4</f>
        <v>44995</v>
      </c>
      <c r="H1" s="688"/>
      <c r="I1" s="688"/>
      <c r="J1" s="688"/>
      <c r="K1" s="688"/>
      <c r="L1" s="688"/>
      <c r="M1" s="131"/>
      <c r="N1" s="131"/>
      <c r="O1" s="107"/>
      <c r="P1" s="76"/>
      <c r="Q1" s="76"/>
      <c r="R1" s="76"/>
      <c r="S1" s="76"/>
      <c r="T1" s="76"/>
      <c r="U1" s="689" t="s">
        <v>8</v>
      </c>
      <c r="V1" s="689"/>
      <c r="W1" s="689"/>
      <c r="X1" s="76"/>
      <c r="Y1" s="76"/>
      <c r="Z1" s="76"/>
      <c r="AA1" s="76"/>
      <c r="AB1" s="90" t="s">
        <v>76</v>
      </c>
      <c r="AC1" s="76"/>
      <c r="AD1" s="517"/>
      <c r="AE1" s="517"/>
      <c r="AF1" s="518"/>
      <c r="AG1" s="518"/>
      <c r="AH1" s="678"/>
      <c r="AI1" s="678"/>
      <c r="AJ1" s="90"/>
      <c r="AK1" s="90"/>
      <c r="AT1" s="49" t="s">
        <v>156</v>
      </c>
    </row>
    <row r="2" spans="1:70" s="49" customFormat="1" ht="20.100000000000001" customHeight="1">
      <c r="A2" s="529" t="str">
        <f>Stammdaten!C9</f>
        <v>HSV Testverein</v>
      </c>
      <c r="B2" s="89"/>
      <c r="C2" s="89"/>
      <c r="D2" s="89"/>
      <c r="E2" s="89"/>
      <c r="F2" s="89"/>
      <c r="G2" s="89"/>
      <c r="H2" s="89"/>
      <c r="I2" s="89"/>
      <c r="J2" s="89"/>
      <c r="K2" s="89"/>
      <c r="L2" s="89"/>
      <c r="M2" s="76"/>
      <c r="N2" s="76"/>
      <c r="O2" s="76"/>
      <c r="P2" s="76"/>
      <c r="Q2" s="76"/>
      <c r="R2" s="76"/>
      <c r="S2" s="76"/>
      <c r="T2" s="76"/>
      <c r="U2" s="410" t="s">
        <v>4</v>
      </c>
      <c r="V2" s="410" t="s">
        <v>15</v>
      </c>
      <c r="W2" s="410" t="s">
        <v>29</v>
      </c>
      <c r="X2" s="76"/>
      <c r="Y2" s="76"/>
      <c r="Z2" s="76"/>
      <c r="AA2" s="76"/>
      <c r="AB2" s="76"/>
      <c r="AC2" s="76"/>
      <c r="AD2" s="90"/>
      <c r="AE2" s="90"/>
      <c r="AF2" s="90"/>
      <c r="AG2" s="90"/>
      <c r="AH2" s="90"/>
      <c r="AI2" s="90"/>
      <c r="AJ2" s="90"/>
      <c r="AK2" s="90"/>
    </row>
    <row r="3" spans="1:70" s="49" customFormat="1" ht="20.100000000000001" customHeight="1">
      <c r="A3" s="530" t="str">
        <f>Stammdaten!C17</f>
        <v>Wertungsrichter(in) 1</v>
      </c>
      <c r="B3" s="519"/>
      <c r="C3" s="682">
        <f>+Stammdaten!C20</f>
        <v>3</v>
      </c>
      <c r="D3" s="682"/>
      <c r="E3" s="521" t="s">
        <v>159</v>
      </c>
      <c r="F3" s="520"/>
      <c r="G3" s="519"/>
      <c r="H3" s="519"/>
      <c r="I3" s="519"/>
      <c r="J3" s="521"/>
      <c r="K3" s="522"/>
      <c r="L3" s="522"/>
      <c r="M3" s="76"/>
      <c r="N3" s="76"/>
      <c r="O3" s="76"/>
      <c r="P3" s="76"/>
      <c r="Q3" s="76"/>
      <c r="R3" s="76"/>
      <c r="S3" s="76"/>
      <c r="T3" s="76"/>
      <c r="U3" s="76">
        <f>COUNTIF(G7:G66,"H1")</f>
        <v>0</v>
      </c>
      <c r="V3" s="76">
        <f>COUNTIF(G7:G66,"H2")</f>
        <v>0</v>
      </c>
      <c r="W3" s="76">
        <f>COUNTIF(G7:G66,"H3")</f>
        <v>0</v>
      </c>
      <c r="X3" s="76"/>
      <c r="Y3" s="76"/>
      <c r="Z3" s="76"/>
      <c r="AA3" s="76"/>
      <c r="AB3" s="76" t="s">
        <v>4</v>
      </c>
      <c r="AC3" s="76"/>
      <c r="AD3" s="90"/>
      <c r="AE3" s="94"/>
      <c r="AF3" s="90"/>
      <c r="AG3" s="92"/>
      <c r="AH3" s="76" t="s">
        <v>15</v>
      </c>
      <c r="AI3" s="90"/>
      <c r="AJ3" s="90"/>
      <c r="AK3" s="90"/>
      <c r="AN3" s="49" t="s">
        <v>29</v>
      </c>
      <c r="AT3" s="49" t="s">
        <v>4</v>
      </c>
      <c r="AZ3" s="49" t="s">
        <v>15</v>
      </c>
      <c r="BF3" s="49" t="s">
        <v>29</v>
      </c>
    </row>
    <row r="4" spans="1:70" s="49" customFormat="1" ht="20.100000000000001" customHeight="1" thickBot="1">
      <c r="A4" s="679" t="s">
        <v>176</v>
      </c>
      <c r="B4" s="679"/>
      <c r="C4" s="679"/>
      <c r="D4" s="679"/>
      <c r="E4" s="679"/>
      <c r="F4" s="679"/>
      <c r="G4" s="679"/>
      <c r="H4" s="679"/>
      <c r="I4" s="679"/>
      <c r="J4" s="679"/>
      <c r="K4" s="679"/>
      <c r="L4" s="523"/>
      <c r="M4" s="76"/>
      <c r="N4" s="76"/>
      <c r="O4" s="76"/>
      <c r="P4" s="76"/>
      <c r="Q4" s="524"/>
      <c r="R4" s="524"/>
      <c r="S4" s="76"/>
      <c r="T4" s="76"/>
      <c r="U4" s="76"/>
      <c r="V4" s="76"/>
      <c r="W4" s="76"/>
      <c r="X4" s="94"/>
      <c r="Y4" s="94"/>
      <c r="Z4" s="94"/>
      <c r="AA4" s="94"/>
      <c r="AC4" s="94"/>
      <c r="AD4" s="90"/>
      <c r="AE4" s="90"/>
      <c r="AF4" s="90"/>
      <c r="AG4" s="94"/>
      <c r="AH4" s="94"/>
      <c r="AI4" s="90"/>
      <c r="AJ4" s="90"/>
      <c r="AK4" s="90"/>
    </row>
    <row r="5" spans="1:70" ht="15" customHeight="1" thickTop="1">
      <c r="A5" s="320" t="s">
        <v>32</v>
      </c>
      <c r="B5" s="321" t="s">
        <v>45</v>
      </c>
      <c r="C5" s="322"/>
      <c r="D5" s="323"/>
      <c r="E5" s="323"/>
      <c r="F5" s="323"/>
      <c r="G5" s="531"/>
      <c r="H5" s="324"/>
      <c r="I5" s="336" t="s">
        <v>18</v>
      </c>
      <c r="J5" s="337" t="s">
        <v>18</v>
      </c>
      <c r="K5" s="525" t="str">
        <f>+IF(Stammdaten!$C$20&gt;2,"FP","")</f>
        <v>FP</v>
      </c>
      <c r="L5" s="556" t="s">
        <v>268</v>
      </c>
      <c r="M5" s="338" t="s">
        <v>18</v>
      </c>
      <c r="N5" s="339" t="s">
        <v>119</v>
      </c>
      <c r="O5" s="340" t="s">
        <v>119</v>
      </c>
      <c r="P5" s="2" t="s">
        <v>7</v>
      </c>
      <c r="R5" s="1" t="s">
        <v>119</v>
      </c>
      <c r="T5" s="560" t="s">
        <v>18</v>
      </c>
      <c r="U5" s="82" t="s">
        <v>271</v>
      </c>
      <c r="V5" s="560" t="s">
        <v>270</v>
      </c>
      <c r="W5" s="560" t="s">
        <v>268</v>
      </c>
      <c r="Y5" s="684" t="s">
        <v>64</v>
      </c>
      <c r="Z5" s="686" t="s">
        <v>100</v>
      </c>
      <c r="AB5" s="537" t="s">
        <v>20</v>
      </c>
      <c r="AC5" s="537" t="s">
        <v>21</v>
      </c>
      <c r="AD5" s="537" t="s">
        <v>22</v>
      </c>
      <c r="AE5" s="537" t="s">
        <v>6</v>
      </c>
      <c r="AF5" s="537" t="s">
        <v>25</v>
      </c>
      <c r="AH5" s="1" t="str">
        <f>AB5</f>
        <v>V</v>
      </c>
      <c r="AI5" s="1" t="str">
        <f t="shared" ref="AI5:AL5" si="0">AC5</f>
        <v>SG</v>
      </c>
      <c r="AJ5" s="1" t="str">
        <f t="shared" si="0"/>
        <v>G</v>
      </c>
      <c r="AK5" s="1" t="str">
        <f t="shared" si="0"/>
        <v>o.B.</v>
      </c>
      <c r="AL5" s="1" t="str">
        <f t="shared" si="0"/>
        <v>dis</v>
      </c>
      <c r="AM5" s="2"/>
      <c r="AN5" s="1" t="str">
        <f>AH5</f>
        <v>V</v>
      </c>
      <c r="AO5" s="1" t="str">
        <f t="shared" ref="AO5" si="1">AI5</f>
        <v>SG</v>
      </c>
      <c r="AP5" s="1" t="str">
        <f t="shared" ref="AP5" si="2">AJ5</f>
        <v>G</v>
      </c>
      <c r="AQ5" s="1" t="str">
        <f t="shared" ref="AQ5" si="3">AK5</f>
        <v>o.B.</v>
      </c>
      <c r="AR5" s="1" t="str">
        <f t="shared" ref="AR5" si="4">AL5</f>
        <v>dis</v>
      </c>
      <c r="AT5" s="1" t="str">
        <f>AN5</f>
        <v>V</v>
      </c>
      <c r="AU5" s="1" t="str">
        <f t="shared" ref="AU5" si="5">AO5</f>
        <v>SG</v>
      </c>
      <c r="AV5" s="1" t="str">
        <f t="shared" ref="AV5" si="6">AP5</f>
        <v>G</v>
      </c>
      <c r="AW5" s="1" t="str">
        <f t="shared" ref="AW5" si="7">AQ5</f>
        <v>o.B.</v>
      </c>
      <c r="AX5" s="1" t="str">
        <f t="shared" ref="AX5" si="8">AR5</f>
        <v>dis</v>
      </c>
      <c r="AZ5" s="1" t="str">
        <f>AT5</f>
        <v>V</v>
      </c>
      <c r="BA5" s="1" t="str">
        <f t="shared" ref="BA5" si="9">AU5</f>
        <v>SG</v>
      </c>
      <c r="BB5" s="1" t="str">
        <f t="shared" ref="BB5" si="10">AV5</f>
        <v>G</v>
      </c>
      <c r="BC5" s="1" t="str">
        <f t="shared" ref="BC5" si="11">AW5</f>
        <v>o.B.</v>
      </c>
      <c r="BD5" s="1" t="str">
        <f t="shared" ref="BD5" si="12">AX5</f>
        <v>dis</v>
      </c>
      <c r="BE5" s="2"/>
      <c r="BF5" s="1" t="str">
        <f>AZ5</f>
        <v>V</v>
      </c>
      <c r="BG5" s="1" t="str">
        <f t="shared" ref="BG5" si="13">BA5</f>
        <v>SG</v>
      </c>
      <c r="BH5" s="1" t="str">
        <f t="shared" ref="BH5" si="14">BB5</f>
        <v>G</v>
      </c>
      <c r="BI5" s="1" t="str">
        <f t="shared" ref="BI5" si="15">BC5</f>
        <v>o.B.</v>
      </c>
      <c r="BJ5" s="1" t="str">
        <f t="shared" ref="BJ5" si="16">BD5</f>
        <v>dis</v>
      </c>
      <c r="BK5" s="2"/>
      <c r="BL5" s="2"/>
      <c r="BM5" s="2"/>
      <c r="BN5" s="2"/>
      <c r="BO5" s="2"/>
      <c r="BP5" s="2"/>
      <c r="BQ5" s="2"/>
      <c r="BR5" s="2"/>
    </row>
    <row r="6" spans="1:70" ht="15.75" customHeight="1" thickBot="1">
      <c r="A6" s="325" t="s">
        <v>33</v>
      </c>
      <c r="B6" s="326" t="s">
        <v>46</v>
      </c>
      <c r="C6" s="341" t="s">
        <v>12</v>
      </c>
      <c r="D6" s="326" t="s">
        <v>30</v>
      </c>
      <c r="E6" s="326" t="s">
        <v>43</v>
      </c>
      <c r="F6" s="326" t="s">
        <v>44</v>
      </c>
      <c r="G6" s="680" t="s">
        <v>3</v>
      </c>
      <c r="H6" s="681"/>
      <c r="I6" s="342" t="s">
        <v>1</v>
      </c>
      <c r="J6" s="343" t="s">
        <v>2</v>
      </c>
      <c r="K6" s="526" t="str">
        <f>+IF(Stammdaten!$C$20&gt;2,"Lauf 3","")</f>
        <v>Lauf 3</v>
      </c>
      <c r="L6" s="557" t="s">
        <v>269</v>
      </c>
      <c r="M6" s="344" t="s">
        <v>0</v>
      </c>
      <c r="N6" s="345" t="s">
        <v>6</v>
      </c>
      <c r="O6" s="346" t="s">
        <v>47</v>
      </c>
      <c r="P6" s="46" t="s">
        <v>13</v>
      </c>
      <c r="Q6" s="21"/>
      <c r="R6" s="1" t="s">
        <v>51</v>
      </c>
      <c r="T6" s="561"/>
      <c r="U6" s="561"/>
      <c r="V6" s="561"/>
      <c r="W6" s="560" t="s">
        <v>272</v>
      </c>
      <c r="X6" s="2"/>
      <c r="Y6" s="685"/>
      <c r="Z6" s="687"/>
      <c r="AB6" s="1">
        <f>SUM(AB7:AB66)</f>
        <v>0</v>
      </c>
      <c r="AC6" s="1">
        <f t="shared" ref="AC6:AF6" si="17">SUM(AC7:AC66)</f>
        <v>0</v>
      </c>
      <c r="AD6" s="1">
        <f t="shared" si="17"/>
        <v>0</v>
      </c>
      <c r="AE6" s="1">
        <f t="shared" si="17"/>
        <v>0</v>
      </c>
      <c r="AF6" s="1">
        <f t="shared" si="17"/>
        <v>0</v>
      </c>
      <c r="AH6" s="1">
        <f>SUM(AH7:AH66)</f>
        <v>0</v>
      </c>
      <c r="AI6" s="1">
        <f t="shared" ref="AI6" si="18">SUM(AI7:AI66)</f>
        <v>0</v>
      </c>
      <c r="AJ6" s="1">
        <f t="shared" ref="AJ6" si="19">SUM(AJ7:AJ66)</f>
        <v>0</v>
      </c>
      <c r="AK6" s="1">
        <f t="shared" ref="AK6:AL6" si="20">SUM(AK7:AK66)</f>
        <v>0</v>
      </c>
      <c r="AL6" s="1">
        <f t="shared" si="20"/>
        <v>0</v>
      </c>
      <c r="AN6" s="1">
        <f>SUM(AN7:AN66)</f>
        <v>0</v>
      </c>
      <c r="AO6" s="1">
        <f t="shared" ref="AO6" si="21">SUM(AO7:AO66)</f>
        <v>0</v>
      </c>
      <c r="AP6" s="1">
        <f t="shared" ref="AP6" si="22">SUM(AP7:AP66)</f>
        <v>0</v>
      </c>
      <c r="AQ6" s="1">
        <f t="shared" ref="AQ6:AR6" si="23">SUM(AQ7:AQ66)</f>
        <v>0</v>
      </c>
      <c r="AR6" s="1">
        <f t="shared" si="23"/>
        <v>0</v>
      </c>
      <c r="AT6" s="1">
        <f t="shared" ref="AT6:AX6" si="24">SUM(AT7:AT66)</f>
        <v>0</v>
      </c>
      <c r="AU6" s="1">
        <f t="shared" si="24"/>
        <v>0</v>
      </c>
      <c r="AV6" s="1">
        <f t="shared" si="24"/>
        <v>0</v>
      </c>
      <c r="AW6" s="1">
        <f t="shared" si="24"/>
        <v>0</v>
      </c>
      <c r="AX6" s="1">
        <f t="shared" si="24"/>
        <v>0</v>
      </c>
      <c r="AZ6" s="1">
        <f t="shared" ref="AZ6:BD6" si="25">SUM(AZ7:AZ66)</f>
        <v>0</v>
      </c>
      <c r="BA6" s="1">
        <f t="shared" si="25"/>
        <v>0</v>
      </c>
      <c r="BB6" s="1">
        <f t="shared" si="25"/>
        <v>0</v>
      </c>
      <c r="BC6" s="1">
        <f t="shared" si="25"/>
        <v>0</v>
      </c>
      <c r="BD6" s="1">
        <f t="shared" si="25"/>
        <v>0</v>
      </c>
      <c r="BF6" s="1">
        <f t="shared" ref="BF6:BJ6" si="26">SUM(BF7:BF66)</f>
        <v>0</v>
      </c>
      <c r="BG6" s="1">
        <f t="shared" si="26"/>
        <v>0</v>
      </c>
      <c r="BH6" s="1">
        <f t="shared" si="26"/>
        <v>0</v>
      </c>
      <c r="BI6" s="1">
        <f t="shared" si="26"/>
        <v>0</v>
      </c>
      <c r="BJ6" s="1">
        <f t="shared" si="26"/>
        <v>0</v>
      </c>
      <c r="BK6" s="2"/>
      <c r="BL6" s="2"/>
      <c r="BM6" s="2">
        <v>0</v>
      </c>
      <c r="BN6" s="2">
        <v>-1</v>
      </c>
      <c r="BO6" s="14">
        <v>-2.5</v>
      </c>
      <c r="BP6" s="2"/>
      <c r="BQ6" s="2"/>
      <c r="BR6" s="2"/>
    </row>
    <row r="7" spans="1:70" ht="28.5" customHeight="1" thickTop="1">
      <c r="A7" s="332" t="str">
        <f t="array" ref="A7">IFERROR(INDEX(Meldeliste!$C$1:$C$68,LARGE((Meldeliste!$D$1:$D$68=$E$3)*(ROW(Meldeliste!$D$1:$D$68)),COUNTIF(Meldeliste!$D$1:$D$68,$E$3)+1-ROW(B1))),"")</f>
        <v/>
      </c>
      <c r="B7" s="318" t="str">
        <f t="array" ref="B7">IFERROR(INDEX(Meldeliste!$F$1:$F$68,LARGE((Meldeliste!$D$1:$D$68=$E$3)*(ROW(Meldeliste!$D$1:$D$68)),COUNTIF(Meldeliste!$D$1:$D$68,$E$3)+1-ROW(C1))),"")</f>
        <v/>
      </c>
      <c r="C7" s="318" t="str">
        <f t="array" ref="C7">IFERROR(INDEX(Meldeliste!$G$1:$G$68,LARGE((Meldeliste!$D$1:$D$68=$E$3)*(ROW(Meldeliste!$D$1:$D$68)),COUNTIF(Meldeliste!$D$1:$D$68,$E$3)+1-ROW(D1))),"")</f>
        <v/>
      </c>
      <c r="D7" s="318" t="str">
        <f t="array" ref="D7">IFERROR(INDEX(Meldeliste!$H$1:$H$68,LARGE((Meldeliste!$D$1:$D$68=$E$3)*(ROW(Meldeliste!$D$1:$D$68)),COUNTIF(Meldeliste!$D$1:$D$68,$E$3)+1-ROW(D1))),"")</f>
        <v/>
      </c>
      <c r="E7" s="319" t="str">
        <f t="array" ref="E7">IFERROR(INDEX(Meldeliste!$I$1:$I$68,LARGE((Meldeliste!$D$1:$D$68=$E$3)*(ROW(Meldeliste!$D$1:$D$68)),COUNTIF(Meldeliste!$D$1:$D$68,$E$3)+1-ROW(E1))),"")</f>
        <v/>
      </c>
      <c r="F7" s="319" t="str">
        <f t="array" ref="F7">IFERROR(INDEX(Meldeliste!$J$1:$J$68,LARGE((Meldeliste!$D$1:$D$68=$E$3)*(ROW(Meldeliste!$D$1:$D$68)),COUNTIF(Meldeliste!$D$1:$D$68,$E$3)+1-ROW(F1))),"")</f>
        <v/>
      </c>
      <c r="G7" s="532" t="str">
        <f t="array" ref="G7">IFERROR(INDEX(Meldeliste!$K$1:$K$68,LARGE((Meldeliste!$D$1:$D$68=$E$3)*(ROW(Meldeliste!$D$1:$D$68)),COUNTIF(Meldeliste!$D$1:$D$68,$E$3)+1-ROW(G1))),"")</f>
        <v/>
      </c>
      <c r="H7" s="535" t="str">
        <f t="array" ref="H7">IFERROR(INDEX(Meldeliste!$L$1:$L$68,LARGE((Meldeliste!$D$1:$D$68=$E$3)*(ROW(Meldeliste!$D$1:$D$68)),COUNTIF(Meldeliste!$D$1:$D$68,$E$3)+1-ROW(F1))),"")</f>
        <v/>
      </c>
      <c r="I7" s="256" t="str">
        <f>+IF(ISNUMBER($A7)=TRUE,+IF(Stammdaten!$C$20,"dns",""),"")</f>
        <v/>
      </c>
      <c r="J7" s="257" t="str">
        <f>+IF(ISNUMBER($A7)=TRUE,+IF(Stammdaten!$C$20&gt;1,"dns",""),"")</f>
        <v/>
      </c>
      <c r="K7" s="527" t="str">
        <f>+IF(ISNUMBER($A7)=TRUE,+IF(Stammdaten!$C$20&gt;2,"dns",""),"")</f>
        <v/>
      </c>
      <c r="L7" s="558" t="str">
        <f t="array" ref="L7">+IF(ISNUMBER($A7)=TRUE,+IF(Stammdaten!$C$20,IFERROR(INDEX(Meldeliste!$O$1:$O$68,LARGE((Meldeliste!$D$1:$D$68=$E$3)*(ROW(Meldeliste!$D$1:$D$68)),COUNTIF(Meldeliste!$D$1:$D$68,$E$3)+1-ROW(G1))),""),""),"")</f>
        <v/>
      </c>
      <c r="M7" s="347" t="str">
        <f t="shared" ref="M7:M25" si="27">IF(ISNUMBER(A7)=TRUE,IF(ISBLANK(I7)=FALSE,IF(I7&gt;25,0,I7)+IF(J7&gt;25,0,J7)+IF(K7&gt;25,0,K7),""),"")</f>
        <v/>
      </c>
      <c r="N7" s="348" t="str">
        <f>+IF(A7="","",COUNTIF(I7:L7,"o.B."))</f>
        <v/>
      </c>
      <c r="O7" s="349" t="str">
        <f t="shared" ref="O7:O36" si="28">+IF(A7="","",COUNTIF(I7:L7,"dns"))</f>
        <v/>
      </c>
      <c r="P7" s="41" t="str">
        <f ca="1">IF(COUNTIF(I7:K7,"")=3,"",IF(G7="H1",T7+U7+V7+W7+(RAND()/1000),IF(G7="H2",T7+U7+V7+W7+RAND()/1000+1000,IF(G7="H3",T7+U7+V7+W7+RAND()/1000+2000,""))))</f>
        <v/>
      </c>
      <c r="Q7" s="42">
        <v>1</v>
      </c>
      <c r="R7" s="6" t="str">
        <f t="array" ref="R7">IFERROR(INDEX(Meldeliste!$Q$1:$Q$68,LARGE((Meldeliste!$D$1:$D$68=$E$3)*(ROW(Meldeliste!$D$1:$D$68)),COUNTIF(Meldeliste!$D$1:$D$68,$E$3)+1-ROW(D1))),"")</f>
        <v/>
      </c>
      <c r="S7" s="6"/>
      <c r="T7" s="6">
        <f>IF(M7="",0,M7)</f>
        <v>0</v>
      </c>
      <c r="U7" s="6">
        <f>+COUNTIF(I7:K7,0)*-1</f>
        <v>0</v>
      </c>
      <c r="V7" s="43">
        <f>+IF(COUNTBLANK(I7:K7)=2,VLOOKUP(I7,Rechnen!$A$1:$C$13,3,FALSE),IF(COUNTBLANK(I7:K7)=1,+VLOOKUP(I7,Rechnen!$A$1:$C$13,3,FALSE)+VLOOKUP(J7,Rechnen!$A$1:$C$13,3,FALSE),IF(COUNTBLANK(I7:K7)=0,VLOOKUP(I7,Rechnen!$A$1:$C$13,3,FALSE)+VLOOKUP(J7,Rechnen!$A$1:$C$13,3,FALSE)+VLOOKUP(K7,Rechnen!$A$1:$C$13,3,FALSE),0)))</f>
        <v>0</v>
      </c>
      <c r="W7" s="562">
        <f>IF(COUNTA(Meldeliste!$O$4:$O$68)=0,0,SUMPRODUCT(($G$7:$G$70=G7)*($M$7:$M$70=M7)*(($L$7:$L$70&lt;=L7)*-1)))</f>
        <v>0</v>
      </c>
      <c r="Y7" s="548" t="str">
        <f t="array" ref="Y7">IFERROR(INDEX(Meldeliste!$M$1:$M$68,LARGE((Meldeliste!$D$1:$D$68=$E$3)*(ROW(Meldeliste!$D$1:$D$68)),COUNTIF(Meldeliste!$D$1:$D$68,$E$3)+1-ROW(G1))),"")</f>
        <v/>
      </c>
      <c r="Z7" s="327" t="str">
        <f t="array" ref="Z7">IFERROR(INDEX(Meldeliste!$P$1:$P$68,LARGE((Meldeliste!$D$1:$D$68=$E$3)*(ROW(Meldeliste!$D$1:$D$68)),COUNTIF(Meldeliste!$D$1:$D$68,$E$3)+1-ROW(G1))),"")</f>
        <v/>
      </c>
      <c r="AB7" s="1">
        <f t="shared" ref="AB7:AB38" si="29">IF($H7&lt;&gt;"J",IF(G7=$AB$3,COUNTIF(I7:L7,"0")+COUNTIF(I7:L7,"5"),),)</f>
        <v>0</v>
      </c>
      <c r="AC7" s="1">
        <f t="shared" ref="AC7:AC38" si="30">IF($H7&lt;&gt;"J",IF(G7=$AB$3,COUNTIF(I7:L7,"10")+COUNTIF(I7:L7,"15"),),)</f>
        <v>0</v>
      </c>
      <c r="AD7" s="1">
        <f t="shared" ref="AD7:AD38" si="31">IF($H7&lt;&gt;"J",IF(G7=$AB$3,COUNTIF(I7:L7,"20")+COUNTIF(I7:L7,"25"),),)</f>
        <v>0</v>
      </c>
      <c r="AE7" s="1">
        <f t="shared" ref="AE7:AE38" si="32">IF($H7&lt;&gt;"J",IF(G7=$AB$3,COUNTIF(I7:L7,"o.B."),),)</f>
        <v>0</v>
      </c>
      <c r="AF7" s="1">
        <f t="shared" ref="AF7:AF38" si="33">IF($H7&lt;&gt;"J",IF(G7=$AB$3,COUNTIF(I7:L7,"dis"),),)</f>
        <v>0</v>
      </c>
      <c r="AH7" s="1">
        <f t="shared" ref="AH7:AH38" si="34">IF($H7&lt;&gt;"J",IF(G7=$AH$3,COUNTIF(I7:L7,"0")+COUNTIF(I7:L7,"5"),),)</f>
        <v>0</v>
      </c>
      <c r="AI7" s="1">
        <f t="shared" ref="AI7:AI38" si="35">IF($H7&lt;&gt;"J",IF(G7=$AH$3,COUNTIF(I7:L7,"10")+COUNTIF(I7:L7,"15"),),)</f>
        <v>0</v>
      </c>
      <c r="AJ7" s="1">
        <f t="shared" ref="AJ7:AJ38" si="36">IF($H7&lt;&gt;"J",IF(G7=$AH$3,COUNTIF(I7:L7,"20")+COUNTIF(I7:L7,"25"),),)</f>
        <v>0</v>
      </c>
      <c r="AK7" s="1">
        <f t="shared" ref="AK7:AK38" si="37">IF($H7&lt;&gt;"J",IF(G7=$AH$3,COUNTIF(I7:L7,"o.B."),),)</f>
        <v>0</v>
      </c>
      <c r="AL7" s="1">
        <f t="shared" ref="AL7:AL38" si="38">IF($H7&lt;&gt;"J",IF(G7=$AH$3,COUNTIF(I7:L7,"dis"),),)</f>
        <v>0</v>
      </c>
      <c r="AN7" s="1">
        <f t="shared" ref="AN7:AN38" si="39">IF($H7&lt;&gt;"J",IF(G7=$AN$3,COUNTIF(I7:L7,"0")+COUNTIF(I7:L7,"5"),),)</f>
        <v>0</v>
      </c>
      <c r="AO7" s="1">
        <f t="shared" ref="AO7:AO38" si="40">IF($H7&lt;&gt;"J",IF(G7=$AN$3,COUNTIF(I7:L7,"10")+COUNTIF(I7:L7,"15"),),)</f>
        <v>0</v>
      </c>
      <c r="AP7" s="1">
        <f t="shared" ref="AP7:AP38" si="41">IF($H7&lt;&gt;"J",IF(G7=$AN$3,COUNTIF(I7:L7,"20")+COUNTIF(I7:L7,"25"),),)</f>
        <v>0</v>
      </c>
      <c r="AQ7" s="1">
        <f t="shared" ref="AQ7:AQ38" si="42">IF($H7&lt;&gt;"J",IF(G7=$AN$3,COUNTIF(I7:L7,"o.B."),),)</f>
        <v>0</v>
      </c>
      <c r="AR7" s="1">
        <f t="shared" ref="AR7:AR38" si="43">IF($H7&lt;&gt;"J",IF(G7=$AN$3,COUNTIF(I7:L7,"dis"),),)</f>
        <v>0</v>
      </c>
      <c r="AT7" s="1">
        <f t="shared" ref="AT7:AT38" si="44">IF($H7="J",IF(G7=$AT$3,COUNTIF(I7:L7,"0")+COUNTIF(I7:L7,"5"),),)</f>
        <v>0</v>
      </c>
      <c r="AU7" s="1">
        <f t="shared" ref="AU7:AU38" si="45">IF($H7="J",IF(G7=$AT$3,COUNTIF(I7:L7,"10")+COUNTIF(I7:L7,"15"),),)</f>
        <v>0</v>
      </c>
      <c r="AV7" s="1">
        <f t="shared" ref="AV7:AV38" si="46">IF($H7="J",IF(G7=$AT$3,COUNTIF(I7:L7,"20")+COUNTIF(I7:L7,"25"),),)</f>
        <v>0</v>
      </c>
      <c r="AW7" s="1">
        <f t="shared" ref="AW7:AW38" si="47">IF($H7="J",IF(G7=$AT$3,COUNTIF(I7:L7,"o.B."),),)</f>
        <v>0</v>
      </c>
      <c r="AX7" s="1">
        <f t="shared" ref="AX7:AX38" si="48">IF($H7="J",IF(G7=$AT$3,COUNTIF(I7:L7,"dis"),),)</f>
        <v>0</v>
      </c>
      <c r="AZ7" s="1">
        <f t="shared" ref="AZ7:AZ38" si="49">IF($H7="J",IF(G7=$AZ$3,COUNTIF(I7:L7,"0")+COUNTIF(I7:L7,"5"),),)</f>
        <v>0</v>
      </c>
      <c r="BA7" s="1">
        <f t="shared" ref="BA7:BA38" si="50">IF($H7="J",IF(G7=$AZ$3,COUNTIF(I7:L7,"10")+COUNTIF(I7:L7,"15"),),)</f>
        <v>0</v>
      </c>
      <c r="BB7" s="1">
        <f t="shared" ref="BB7:BB38" si="51">IF($H7="J",IF(G7=$AZ$3,COUNTIF(I7:L7,"20")+COUNTIF(I7:L7,"25"),),)</f>
        <v>0</v>
      </c>
      <c r="BC7" s="1">
        <f t="shared" ref="BC7:BC38" si="52">IF($H7="J",IF(G7=$AZ$3,COUNTIF(I7:L7,"o.B."),),)</f>
        <v>0</v>
      </c>
      <c r="BD7" s="1">
        <f t="shared" ref="BD7:BD38" si="53">IF($H7="J",IF(G7=$AZ$3,COUNTIF(I7:L7,"dis"),),)</f>
        <v>0</v>
      </c>
      <c r="BF7" s="1">
        <f t="shared" ref="BF7:BF38" si="54">IF($H7="J",IF(G7=$BF$3,COUNTIF(I7:L7,"0")+COUNTIF(I7:L7,"5"),),)</f>
        <v>0</v>
      </c>
      <c r="BG7" s="1">
        <f t="shared" ref="BG7:BG38" si="55">IF($H7="J",IF(G7=$BF$3,COUNTIF(I7:L7,"10")+COUNTIF(I7:L7,"15"),),)</f>
        <v>0</v>
      </c>
      <c r="BH7" s="1">
        <f t="shared" ref="BH7:BH38" si="56">IF($H7="J",IF(G7=$BF$3,COUNTIF(I7:L7,"20")+COUNTIF(I7:L7,"25"),),)</f>
        <v>0</v>
      </c>
      <c r="BI7" s="1">
        <f t="shared" ref="BI7:BI38" si="57">IF($H7="J",IF(G7=$BF$3,COUNTIF(I7:L7,"o.B."),),)</f>
        <v>0</v>
      </c>
      <c r="BJ7" s="1">
        <f t="shared" ref="BJ7:BJ38" si="58">IF($H7="J",IF(G7=$BF$3,COUNTIF(I7:L7,"dis"),),)</f>
        <v>0</v>
      </c>
      <c r="BM7" s="1">
        <v>5</v>
      </c>
      <c r="BN7" s="1">
        <v>5</v>
      </c>
      <c r="BO7" s="15">
        <v>4.5999999999999996</v>
      </c>
      <c r="BR7" s="1"/>
    </row>
    <row r="8" spans="1:70" ht="28.5" customHeight="1">
      <c r="A8" s="332" t="str">
        <f t="array" ref="A8">IFERROR(INDEX(Meldeliste!$C$1:$C$68,LARGE((Meldeliste!$D$1:$D$68=$E$3)*(ROW(Meldeliste!$D$1:$D$68)),COUNTIF(Meldeliste!$D$1:$D$68,$E$3)+1-ROW(B2))),"")</f>
        <v/>
      </c>
      <c r="B8" s="316" t="str">
        <f t="array" ref="B8">IFERROR(INDEX(Meldeliste!$F$1:$F$68,LARGE((Meldeliste!$D$1:$D$68=$E$3)*(ROW(Meldeliste!$D$1:$D$68)),COUNTIF(Meldeliste!$D$1:$D$68,$E$3)+1-ROW(C2))),"")</f>
        <v/>
      </c>
      <c r="C8" s="316" t="str">
        <f t="array" ref="C8">IFERROR(INDEX(Meldeliste!$G$1:$G$68,LARGE((Meldeliste!$D$1:$D$68=$E$3)*(ROW(Meldeliste!$D$1:$D$68)),COUNTIF(Meldeliste!$D$1:$D$68,$E$3)+1-ROW(D2))),"")</f>
        <v/>
      </c>
      <c r="D8" s="316" t="str">
        <f t="array" ref="D8">IFERROR(INDEX(Meldeliste!$H$1:$H$68,LARGE((Meldeliste!$D$1:$D$68=$E$3)*(ROW(Meldeliste!$D$1:$D$68)),COUNTIF(Meldeliste!$D$1:$D$68,$E$3)+1-ROW(D2))),"")</f>
        <v/>
      </c>
      <c r="E8" s="317" t="str">
        <f t="array" ref="E8">IFERROR(INDEX(Meldeliste!$I$1:$I$68,LARGE((Meldeliste!$D$1:$D$68=$E$3)*(ROW(Meldeliste!$D$1:$D$68)),COUNTIF(Meldeliste!$D$1:$D$68,$E$3)+1-ROW(E2))),"")</f>
        <v/>
      </c>
      <c r="F8" s="317" t="str">
        <f t="array" ref="F8">IFERROR(INDEX(Meldeliste!$J$1:$J$68,LARGE((Meldeliste!$D$1:$D$68=$E$3)*(ROW(Meldeliste!$D$1:$D$68)),COUNTIF(Meldeliste!$D$1:$D$68,$E$3)+1-ROW(F2))),"")</f>
        <v/>
      </c>
      <c r="G8" s="532" t="str">
        <f t="array" ref="G8">IFERROR(INDEX(Meldeliste!$K$1:$K$68,LARGE((Meldeliste!$D$1:$D$68=$E$3)*(ROW(Meldeliste!$D$1:$D$68)),COUNTIF(Meldeliste!$D$1:$D$68,$E$3)+1-ROW(G2))),"")</f>
        <v/>
      </c>
      <c r="H8" s="535" t="str">
        <f t="array" ref="H8">IFERROR(INDEX(Meldeliste!$L$1:$L$68,LARGE((Meldeliste!$D$1:$D$68=$E$3)*(ROW(Meldeliste!$D$1:$D$68)),COUNTIF(Meldeliste!$D$1:$D$68,$E$3)+1-ROW(F2))),"")</f>
        <v/>
      </c>
      <c r="I8" s="256" t="str">
        <f>+IF(ISNUMBER($A8)=TRUE,+IF(Stammdaten!$C$20,"dns",""),"")</f>
        <v/>
      </c>
      <c r="J8" s="257" t="str">
        <f>+IF(ISNUMBER($A8)=TRUE,+IF(Stammdaten!$C$20&gt;1,"dns",""),"")</f>
        <v/>
      </c>
      <c r="K8" s="527" t="str">
        <f>+IF(ISNUMBER($A8)=TRUE,+IF(Stammdaten!$C$20&gt;2,"dns",""),"")</f>
        <v/>
      </c>
      <c r="L8" s="558" t="str">
        <f t="array" ref="L8">+IF(ISNUMBER($A8)=TRUE,+IF(Stammdaten!$C$20,IFERROR(INDEX(Meldeliste!$O$1:$O$68,LARGE((Meldeliste!$D$1:$D$68=$E$3)*(ROW(Meldeliste!$D$1:$D$68)),COUNTIF(Meldeliste!$D$1:$D$68,$E$3)+1-ROW(G2))),""),""),"")</f>
        <v/>
      </c>
      <c r="M8" s="347" t="str">
        <f t="shared" si="27"/>
        <v/>
      </c>
      <c r="N8" s="348" t="str">
        <f t="shared" ref="N8:N66" si="59">+IF(A8="","",COUNTIF(I8:L8,"o.B."))</f>
        <v/>
      </c>
      <c r="O8" s="349" t="str">
        <f t="shared" si="28"/>
        <v/>
      </c>
      <c r="P8" s="41" t="str">
        <f t="shared" ref="P8:P66" ca="1" si="60">IF(COUNTIF(I8:K8,"")=3,"",IF(G8="H1",T8+U8+V8+W8+(RAND()/1000),IF(G8="H2",T8+U8+V8+W8+RAND()/1000+1000,IF(G8="H3",T8+U8+V8+W8+RAND()/1000+2000,""))))</f>
        <v/>
      </c>
      <c r="Q8" s="44">
        <f>+Q7+1</f>
        <v>2</v>
      </c>
      <c r="R8" s="6" t="str">
        <f t="array" ref="R8">IFERROR(INDEX(Meldeliste!$Q$1:$Q$68,LARGE((Meldeliste!$D$1:$D$68=$E$3)*(ROW(Meldeliste!$D$1:$D$68)),COUNTIF(Meldeliste!$D$1:$D$68,$E$3)+1-ROW(D2))),"")</f>
        <v/>
      </c>
      <c r="S8" s="45"/>
      <c r="T8" s="45">
        <f t="shared" ref="T8:T66" si="61">IF(M8="",0,M8)</f>
        <v>0</v>
      </c>
      <c r="U8" s="6">
        <f t="shared" ref="U8:U66" si="62">+COUNTIF(I8:K8,0)*-1</f>
        <v>0</v>
      </c>
      <c r="V8" s="43">
        <f>+IF(COUNTBLANK(I8:K8)=2,VLOOKUP(I8,Rechnen!$A$1:$C$13,3,FALSE),IF(COUNTBLANK(I8:K8)=1,+VLOOKUP(I8,Rechnen!$A$1:$C$13,3,FALSE)+VLOOKUP(J8,Rechnen!$A$1:$C$13,3,FALSE),IF(COUNTBLANK(I8:K8)=0,VLOOKUP(I8,Rechnen!$A$1:$C$13,3,FALSE)+VLOOKUP(J8,Rechnen!$A$1:$C$13,3,FALSE)+VLOOKUP(K8,Rechnen!$A$1:$C$13,3,FALSE),0)))</f>
        <v>0</v>
      </c>
      <c r="W8" s="562">
        <f>IF(COUNTA(Meldeliste!$O$4:$O$68)=0,0,SUMPRODUCT(($G$7:$G$70=G8)*($M$7:$M$70=M8)*(($L$7:$L$70&lt;=L8)*-1)))</f>
        <v>0</v>
      </c>
      <c r="X8" s="15"/>
      <c r="Y8" s="549" t="str">
        <f t="array" ref="Y8">IFERROR(INDEX(Meldeliste!$M$1:$M$68,LARGE((Meldeliste!$D$1:$D$68=$E$3)*(ROW(Meldeliste!$D$1:$D$68)),COUNTIF(Meldeliste!$D$1:$D$68,$E$3)+1-ROW(G2))),"")</f>
        <v/>
      </c>
      <c r="Z8" s="328" t="str">
        <f t="array" ref="Z8">IFERROR(INDEX(Meldeliste!$P$1:$P$68,LARGE((Meldeliste!$D$1:$D$68=$E$3)*(ROW(Meldeliste!$D$1:$D$68)),COUNTIF(Meldeliste!$D$1:$D$68,$E$3)+1-ROW(G2))),"")</f>
        <v/>
      </c>
      <c r="AB8" s="1">
        <f t="shared" si="29"/>
        <v>0</v>
      </c>
      <c r="AC8" s="1">
        <f t="shared" si="30"/>
        <v>0</v>
      </c>
      <c r="AD8" s="1">
        <f t="shared" si="31"/>
        <v>0</v>
      </c>
      <c r="AE8" s="1">
        <f t="shared" si="32"/>
        <v>0</v>
      </c>
      <c r="AF8" s="1">
        <f t="shared" si="33"/>
        <v>0</v>
      </c>
      <c r="AH8" s="1">
        <f t="shared" si="34"/>
        <v>0</v>
      </c>
      <c r="AI8" s="1">
        <f t="shared" si="35"/>
        <v>0</v>
      </c>
      <c r="AJ8" s="1">
        <f t="shared" si="36"/>
        <v>0</v>
      </c>
      <c r="AK8" s="1">
        <f t="shared" si="37"/>
        <v>0</v>
      </c>
      <c r="AL8" s="1">
        <f t="shared" si="38"/>
        <v>0</v>
      </c>
      <c r="AN8" s="1">
        <f t="shared" si="39"/>
        <v>0</v>
      </c>
      <c r="AO8" s="1">
        <f t="shared" si="40"/>
        <v>0</v>
      </c>
      <c r="AP8" s="1">
        <f t="shared" si="41"/>
        <v>0</v>
      </c>
      <c r="AQ8" s="1">
        <f t="shared" si="42"/>
        <v>0</v>
      </c>
      <c r="AR8" s="1">
        <f t="shared" si="43"/>
        <v>0</v>
      </c>
      <c r="AT8" s="1">
        <f t="shared" si="44"/>
        <v>0</v>
      </c>
      <c r="AU8" s="1">
        <f t="shared" si="45"/>
        <v>0</v>
      </c>
      <c r="AV8" s="1">
        <f t="shared" si="46"/>
        <v>0</v>
      </c>
      <c r="AW8" s="1">
        <f t="shared" si="47"/>
        <v>0</v>
      </c>
      <c r="AX8" s="1">
        <f t="shared" si="48"/>
        <v>0</v>
      </c>
      <c r="AZ8" s="1">
        <f t="shared" si="49"/>
        <v>0</v>
      </c>
      <c r="BA8" s="1">
        <f t="shared" si="50"/>
        <v>0</v>
      </c>
      <c r="BB8" s="1">
        <f t="shared" si="51"/>
        <v>0</v>
      </c>
      <c r="BC8" s="1">
        <f t="shared" si="52"/>
        <v>0</v>
      </c>
      <c r="BD8" s="1">
        <f t="shared" si="53"/>
        <v>0</v>
      </c>
      <c r="BF8" s="1">
        <f t="shared" si="54"/>
        <v>0</v>
      </c>
      <c r="BG8" s="1">
        <f t="shared" si="55"/>
        <v>0</v>
      </c>
      <c r="BH8" s="1">
        <f t="shared" si="56"/>
        <v>0</v>
      </c>
      <c r="BI8" s="1">
        <f t="shared" si="57"/>
        <v>0</v>
      </c>
      <c r="BJ8" s="1">
        <f t="shared" si="58"/>
        <v>0</v>
      </c>
      <c r="BM8" s="1">
        <v>10</v>
      </c>
      <c r="BN8" s="1">
        <v>10</v>
      </c>
      <c r="BO8" s="15">
        <v>9.65</v>
      </c>
      <c r="BR8" s="1"/>
    </row>
    <row r="9" spans="1:70" ht="28.5" customHeight="1">
      <c r="A9" s="332" t="str">
        <f t="array" ref="A9">IFERROR(INDEX(Meldeliste!$C$1:$C$68,LARGE((Meldeliste!$D$1:$D$68=$E$3)*(ROW(Meldeliste!$D$1:$D$68)),COUNTIF(Meldeliste!$D$1:$D$68,$E$3)+1-ROW(B3))),"")</f>
        <v/>
      </c>
      <c r="B9" s="316" t="str">
        <f t="array" ref="B9">IFERROR(INDEX(Meldeliste!$F$1:$F$68,LARGE((Meldeliste!$D$1:$D$68=$E$3)*(ROW(Meldeliste!$D$1:$D$68)),COUNTIF(Meldeliste!$D$1:$D$68,$E$3)+1-ROW(C3))),"")</f>
        <v/>
      </c>
      <c r="C9" s="316" t="str">
        <f t="array" ref="C9">IFERROR(INDEX(Meldeliste!$G$1:$G$68,LARGE((Meldeliste!$D$1:$D$68=$E$3)*(ROW(Meldeliste!$D$1:$D$68)),COUNTIF(Meldeliste!$D$1:$D$68,$E$3)+1-ROW(C3))),"")</f>
        <v/>
      </c>
      <c r="D9" s="316" t="str">
        <f t="array" ref="D9">IFERROR(INDEX(Meldeliste!$H$1:$H$68,LARGE((Meldeliste!$D$1:$D$68=$E$3)*(ROW(Meldeliste!$D$1:$D$68)),COUNTIF(Meldeliste!$D$1:$D$68,$E$3)+1-ROW(C3))),"")</f>
        <v/>
      </c>
      <c r="E9" s="317" t="str">
        <f t="array" ref="E9">IFERROR(INDEX(Meldeliste!$I$1:$I$68,LARGE((Meldeliste!$D$1:$D$68=$E$3)*(ROW(Meldeliste!$D$1:$D$68)),COUNTIF(Meldeliste!$D$1:$D$68,$E$3)+1-ROW(E3))),"")</f>
        <v/>
      </c>
      <c r="F9" s="317" t="str">
        <f t="array" ref="F9">IFERROR(INDEX(Meldeliste!$J$1:$J$68,LARGE((Meldeliste!$D$1:$D$68=$E$3)*(ROW(Meldeliste!$D$1:$D$68)),COUNTIF(Meldeliste!$D$1:$D$68,$E$3)+1-ROW(F3))),"")</f>
        <v/>
      </c>
      <c r="G9" s="532" t="str">
        <f t="array" ref="G9">IFERROR(INDEX(Meldeliste!$K$1:$K$68,LARGE((Meldeliste!$D$1:$D$68=$E$3)*(ROW(Meldeliste!$D$1:$D$68)),COUNTIF(Meldeliste!$D$1:$D$68,$E$3)+1-ROW(G3))),"")</f>
        <v/>
      </c>
      <c r="H9" s="535" t="str">
        <f t="array" ref="H9">IFERROR(INDEX(Meldeliste!$L$1:$L$68,LARGE((Meldeliste!$D$1:$D$68=$E$3)*(ROW(Meldeliste!$D$1:$D$68)),COUNTIF(Meldeliste!$D$1:$D$68,$E$3)+1-ROW(F3))),"")</f>
        <v/>
      </c>
      <c r="I9" s="256" t="str">
        <f>+IF(ISNUMBER($A9)=TRUE,+IF(Stammdaten!$C$20,"dns",""),"")</f>
        <v/>
      </c>
      <c r="J9" s="257" t="str">
        <f>+IF(ISNUMBER($A9)=TRUE,+IF(Stammdaten!$C$20&gt;1,"dns",""),"")</f>
        <v/>
      </c>
      <c r="K9" s="527" t="str">
        <f>+IF(ISNUMBER($A9)=TRUE,+IF(Stammdaten!$C$20&gt;2,"dns",""),"")</f>
        <v/>
      </c>
      <c r="L9" s="558" t="str">
        <f t="array" ref="L9">+IF(ISNUMBER($A9)=TRUE,+IF(Stammdaten!$C$20,IFERROR(INDEX(Meldeliste!$O$1:$O$68,LARGE((Meldeliste!$D$1:$D$68=$E$3)*(ROW(Meldeliste!$D$1:$D$68)),COUNTIF(Meldeliste!$D$1:$D$68,$E$3)+1-ROW(G3))),""),""),"")</f>
        <v/>
      </c>
      <c r="M9" s="347" t="str">
        <f t="shared" si="27"/>
        <v/>
      </c>
      <c r="N9" s="348" t="str">
        <f t="shared" si="59"/>
        <v/>
      </c>
      <c r="O9" s="349" t="str">
        <f t="shared" si="28"/>
        <v/>
      </c>
      <c r="P9" s="41" t="str">
        <f t="shared" ca="1" si="60"/>
        <v/>
      </c>
      <c r="Q9" s="44">
        <f t="shared" ref="Q9:Q66" si="63">+Q8+1</f>
        <v>3</v>
      </c>
      <c r="R9" s="6" t="str">
        <f t="array" ref="R9">IFERROR(INDEX(Meldeliste!$Q$1:$Q$68,LARGE((Meldeliste!$D$1:$D$68=$E$3)*(ROW(Meldeliste!$D$1:$D$68)),COUNTIF(Meldeliste!$D$1:$D$68,$E$3)+1-ROW(D3))),"")</f>
        <v/>
      </c>
      <c r="S9" s="45"/>
      <c r="T9" s="45">
        <f t="shared" si="61"/>
        <v>0</v>
      </c>
      <c r="U9" s="6">
        <f t="shared" si="62"/>
        <v>0</v>
      </c>
      <c r="V9" s="43">
        <f>+IF(COUNTBLANK(I9:K9)=2,VLOOKUP(I9,Rechnen!$A$1:$C$13,3,FALSE),IF(COUNTBLANK(I9:K9)=1,+VLOOKUP(I9,Rechnen!$A$1:$C$13,3,FALSE)+VLOOKUP(J9,Rechnen!$A$1:$C$13,3,FALSE),IF(COUNTBLANK(I9:K9)=0,VLOOKUP(I9,Rechnen!$A$1:$C$13,3,FALSE)+VLOOKUP(J9,Rechnen!$A$1:$C$13,3,FALSE)+VLOOKUP(K9,Rechnen!$A$1:$C$13,3,FALSE),0)))</f>
        <v>0</v>
      </c>
      <c r="W9" s="562">
        <f>IF(COUNTA(Meldeliste!$O$4:$O$68)=0,0,SUMPRODUCT(($G$7:$G$70=G9)*($M$7:$M$70=M9)*(($L$7:$L$70&lt;=L9)*-1)))</f>
        <v>0</v>
      </c>
      <c r="X9" s="15"/>
      <c r="Y9" s="549" t="str">
        <f t="array" ref="Y9">IFERROR(INDEX(Meldeliste!$M$1:$M$68,LARGE((Meldeliste!$D$1:$D$68=$E$3)*(ROW(Meldeliste!$D$1:$D$68)),COUNTIF(Meldeliste!$D$1:$D$68,$E$3)+1-ROW(G3))),"")</f>
        <v/>
      </c>
      <c r="Z9" s="328" t="str">
        <f t="array" ref="Z9">IFERROR(INDEX(Meldeliste!$P$1:$P$68,LARGE((Meldeliste!$D$1:$D$68=$E$3)*(ROW(Meldeliste!$D$1:$D$68)),COUNTIF(Meldeliste!$D$1:$D$68,$E$3)+1-ROW(G3))),"")</f>
        <v/>
      </c>
      <c r="AB9" s="1">
        <f t="shared" si="29"/>
        <v>0</v>
      </c>
      <c r="AC9" s="1">
        <f t="shared" si="30"/>
        <v>0</v>
      </c>
      <c r="AD9" s="1">
        <f t="shared" si="31"/>
        <v>0</v>
      </c>
      <c r="AE9" s="1">
        <f t="shared" si="32"/>
        <v>0</v>
      </c>
      <c r="AF9" s="1">
        <f t="shared" si="33"/>
        <v>0</v>
      </c>
      <c r="AH9" s="1">
        <f t="shared" si="34"/>
        <v>0</v>
      </c>
      <c r="AI9" s="1">
        <f t="shared" si="35"/>
        <v>0</v>
      </c>
      <c r="AJ9" s="1">
        <f t="shared" si="36"/>
        <v>0</v>
      </c>
      <c r="AK9" s="1">
        <f t="shared" si="37"/>
        <v>0</v>
      </c>
      <c r="AL9" s="1">
        <f t="shared" si="38"/>
        <v>0</v>
      </c>
      <c r="AN9" s="1">
        <f t="shared" si="39"/>
        <v>0</v>
      </c>
      <c r="AO9" s="1">
        <f t="shared" si="40"/>
        <v>0</v>
      </c>
      <c r="AP9" s="1">
        <f t="shared" si="41"/>
        <v>0</v>
      </c>
      <c r="AQ9" s="1">
        <f t="shared" si="42"/>
        <v>0</v>
      </c>
      <c r="AR9" s="1">
        <f t="shared" si="43"/>
        <v>0</v>
      </c>
      <c r="AT9" s="1">
        <f t="shared" si="44"/>
        <v>0</v>
      </c>
      <c r="AU9" s="1">
        <f t="shared" si="45"/>
        <v>0</v>
      </c>
      <c r="AV9" s="1">
        <f t="shared" si="46"/>
        <v>0</v>
      </c>
      <c r="AW9" s="1">
        <f t="shared" si="47"/>
        <v>0</v>
      </c>
      <c r="AX9" s="1">
        <f t="shared" si="48"/>
        <v>0</v>
      </c>
      <c r="AZ9" s="1">
        <f t="shared" si="49"/>
        <v>0</v>
      </c>
      <c r="BA9" s="1">
        <f t="shared" si="50"/>
        <v>0</v>
      </c>
      <c r="BB9" s="1">
        <f t="shared" si="51"/>
        <v>0</v>
      </c>
      <c r="BC9" s="1">
        <f t="shared" si="52"/>
        <v>0</v>
      </c>
      <c r="BD9" s="1">
        <f t="shared" si="53"/>
        <v>0</v>
      </c>
      <c r="BF9" s="1">
        <f t="shared" si="54"/>
        <v>0</v>
      </c>
      <c r="BG9" s="1">
        <f t="shared" si="55"/>
        <v>0</v>
      </c>
      <c r="BH9" s="1">
        <f t="shared" si="56"/>
        <v>0</v>
      </c>
      <c r="BI9" s="1">
        <f t="shared" si="57"/>
        <v>0</v>
      </c>
      <c r="BJ9" s="1">
        <f t="shared" si="58"/>
        <v>0</v>
      </c>
      <c r="BM9" s="1">
        <v>15</v>
      </c>
      <c r="BN9" s="1">
        <v>15</v>
      </c>
      <c r="BO9" s="15">
        <v>15</v>
      </c>
      <c r="BR9" s="1"/>
    </row>
    <row r="10" spans="1:70" ht="28.5" customHeight="1">
      <c r="A10" s="332" t="str">
        <f t="array" ref="A10">IFERROR(INDEX(Meldeliste!$C$1:$C$68,LARGE((Meldeliste!$D$1:$D$68=$E$3)*(ROW(Meldeliste!$D$1:$D$68)),COUNTIF(Meldeliste!$D$1:$D$68,$E$3)+1-ROW(B4))),"")</f>
        <v/>
      </c>
      <c r="B10" s="316" t="str">
        <f t="array" ref="B10">IFERROR(INDEX(Meldeliste!$F$1:$F$68,LARGE((Meldeliste!$D$1:$D$68=$E$3)*(ROW(Meldeliste!$D$1:$D$68)),COUNTIF(Meldeliste!$D$1:$D$68,$E$3)+1-ROW(C4))),"")</f>
        <v/>
      </c>
      <c r="C10" s="316" t="str">
        <f t="array" ref="C10">IFERROR(INDEX(Meldeliste!$G$1:$G$68,LARGE((Meldeliste!$D$1:$D$68=$E$3)*(ROW(Meldeliste!$D$1:$D$68)),COUNTIF(Meldeliste!$D$1:$D$68,$E$3)+1-ROW(D4))),"")</f>
        <v/>
      </c>
      <c r="D10" s="316" t="str">
        <f t="array" ref="D10">IFERROR(INDEX(Meldeliste!$H$1:$H$68,LARGE((Meldeliste!$D$1:$D$68=$E$3)*(ROW(Meldeliste!$D$1:$D$68)),COUNTIF(Meldeliste!$D$1:$D$68,$E$3)+1-ROW(D4))),"")</f>
        <v/>
      </c>
      <c r="E10" s="317" t="str">
        <f t="array" ref="E10">IFERROR(INDEX(Meldeliste!$I$1:$I$68,LARGE((Meldeliste!$D$1:$D$68=$E$3)*(ROW(Meldeliste!$D$1:$D$68)),COUNTIF(Meldeliste!$D$1:$D$68,$E$3)+1-ROW(E4))),"")</f>
        <v/>
      </c>
      <c r="F10" s="317" t="str">
        <f t="array" ref="F10">IFERROR(INDEX(Meldeliste!$J$1:$J$68,LARGE((Meldeliste!$D$1:$D$68=$E$3)*(ROW(Meldeliste!$D$1:$D$68)),COUNTIF(Meldeliste!$D$1:$D$68,$E$3)+1-ROW(F4))),"")</f>
        <v/>
      </c>
      <c r="G10" s="532" t="str">
        <f t="array" ref="G10">IFERROR(INDEX(Meldeliste!$K$1:$K$68,LARGE((Meldeliste!$D$1:$D$68=$E$3)*(ROW(Meldeliste!$D$1:$D$68)),COUNTIF(Meldeliste!$D$1:$D$68,$E$3)+1-ROW(G4))),"")</f>
        <v/>
      </c>
      <c r="H10" s="535" t="str">
        <f t="array" ref="H10">IFERROR(INDEX(Meldeliste!$L$1:$L$68,LARGE((Meldeliste!$D$1:$D$68=$E$3)*(ROW(Meldeliste!$D$1:$D$68)),COUNTIF(Meldeliste!$D$1:$D$68,$E$3)+1-ROW(F4))),"")</f>
        <v/>
      </c>
      <c r="I10" s="256" t="str">
        <f>+IF(ISNUMBER($A10)=TRUE,+IF(Stammdaten!$C$20,"dns",""),"")</f>
        <v/>
      </c>
      <c r="J10" s="257" t="str">
        <f>+IF(ISNUMBER($A10)=TRUE,+IF(Stammdaten!$C$20&gt;1,"dns",""),"")</f>
        <v/>
      </c>
      <c r="K10" s="527" t="str">
        <f>+IF(ISNUMBER($A10)=TRUE,+IF(Stammdaten!$C$20&gt;2,"dns",""),"")</f>
        <v/>
      </c>
      <c r="L10" s="558" t="str">
        <f t="array" ref="L10">+IF(ISNUMBER($A10)=TRUE,+IF(Stammdaten!$C$20,IFERROR(INDEX(Meldeliste!$O$1:$O$68,LARGE((Meldeliste!$D$1:$D$68=$E$3)*(ROW(Meldeliste!$D$1:$D$68)),COUNTIF(Meldeliste!$D$1:$D$68,$E$3)+1-ROW(G4))),""),""),"")</f>
        <v/>
      </c>
      <c r="M10" s="347" t="str">
        <f t="shared" si="27"/>
        <v/>
      </c>
      <c r="N10" s="348" t="str">
        <f t="shared" si="59"/>
        <v/>
      </c>
      <c r="O10" s="349" t="str">
        <f t="shared" si="28"/>
        <v/>
      </c>
      <c r="P10" s="41" t="str">
        <f t="shared" ca="1" si="60"/>
        <v/>
      </c>
      <c r="Q10" s="44">
        <f t="shared" si="63"/>
        <v>4</v>
      </c>
      <c r="R10" s="6" t="str">
        <f t="array" ref="R10">IFERROR(INDEX(Meldeliste!$Q$1:$Q$68,LARGE((Meldeliste!$D$1:$D$68=$E$3)*(ROW(Meldeliste!$D$1:$D$68)),COUNTIF(Meldeliste!$D$1:$D$68,$E$3)+1-ROW(D4))),"")</f>
        <v/>
      </c>
      <c r="S10" s="45"/>
      <c r="T10" s="45">
        <f t="shared" si="61"/>
        <v>0</v>
      </c>
      <c r="U10" s="6">
        <f t="shared" si="62"/>
        <v>0</v>
      </c>
      <c r="V10" s="43">
        <f>+IF(COUNTBLANK(I10:K10)=2,VLOOKUP(I10,Rechnen!$A$1:$C$13,3,FALSE),IF(COUNTBLANK(I10:K10)=1,+VLOOKUP(I10,Rechnen!$A$1:$C$13,3,FALSE)+VLOOKUP(J10,Rechnen!$A$1:$C$13,3,FALSE),IF(COUNTBLANK(I10:K10)=0,VLOOKUP(I10,Rechnen!$A$1:$C$13,3,FALSE)+VLOOKUP(J10,Rechnen!$A$1:$C$13,3,FALSE)+VLOOKUP(K10,Rechnen!$A$1:$C$13,3,FALSE),0)))</f>
        <v>0</v>
      </c>
      <c r="W10" s="562">
        <f>IF(COUNTA(Meldeliste!$O$4:$O$68)=0,0,SUMPRODUCT(($G$7:$G$70=G10)*($M$7:$M$70=M10)*(($L$7:$L$70&lt;=L10)*-1)))</f>
        <v>0</v>
      </c>
      <c r="X10" s="15"/>
      <c r="Y10" s="549" t="str">
        <f t="array" ref="Y10">IFERROR(INDEX(Meldeliste!$M$1:$M$68,LARGE((Meldeliste!$D$1:$D$68=$E$3)*(ROW(Meldeliste!$D$1:$D$68)),COUNTIF(Meldeliste!$D$1:$D$68,$E$3)+1-ROW(G4))),"")</f>
        <v/>
      </c>
      <c r="Z10" s="328" t="str">
        <f t="array" ref="Z10">IFERROR(INDEX(Meldeliste!$P$1:$P$68,LARGE((Meldeliste!$D$1:$D$68=$E$3)*(ROW(Meldeliste!$D$1:$D$68)),COUNTIF(Meldeliste!$D$1:$D$68,$E$3)+1-ROW(G4))),"")</f>
        <v/>
      </c>
      <c r="AB10" s="1">
        <f t="shared" si="29"/>
        <v>0</v>
      </c>
      <c r="AC10" s="1">
        <f t="shared" si="30"/>
        <v>0</v>
      </c>
      <c r="AD10" s="1">
        <f t="shared" si="31"/>
        <v>0</v>
      </c>
      <c r="AE10" s="1">
        <f t="shared" si="32"/>
        <v>0</v>
      </c>
      <c r="AF10" s="1">
        <f t="shared" si="33"/>
        <v>0</v>
      </c>
      <c r="AH10" s="1">
        <f t="shared" si="34"/>
        <v>0</v>
      </c>
      <c r="AI10" s="1">
        <f t="shared" si="35"/>
        <v>0</v>
      </c>
      <c r="AJ10" s="1">
        <f t="shared" si="36"/>
        <v>0</v>
      </c>
      <c r="AK10" s="1">
        <f t="shared" si="37"/>
        <v>0</v>
      </c>
      <c r="AL10" s="1">
        <f t="shared" si="38"/>
        <v>0</v>
      </c>
      <c r="AN10" s="1">
        <f t="shared" si="39"/>
        <v>0</v>
      </c>
      <c r="AO10" s="1">
        <f t="shared" si="40"/>
        <v>0</v>
      </c>
      <c r="AP10" s="1">
        <f t="shared" si="41"/>
        <v>0</v>
      </c>
      <c r="AQ10" s="1">
        <f t="shared" si="42"/>
        <v>0</v>
      </c>
      <c r="AR10" s="1">
        <f t="shared" si="43"/>
        <v>0</v>
      </c>
      <c r="AT10" s="1">
        <f t="shared" si="44"/>
        <v>0</v>
      </c>
      <c r="AU10" s="1">
        <f t="shared" si="45"/>
        <v>0</v>
      </c>
      <c r="AV10" s="1">
        <f t="shared" si="46"/>
        <v>0</v>
      </c>
      <c r="AW10" s="1">
        <f t="shared" si="47"/>
        <v>0</v>
      </c>
      <c r="AX10" s="1">
        <f t="shared" si="48"/>
        <v>0</v>
      </c>
      <c r="AZ10" s="1">
        <f t="shared" si="49"/>
        <v>0</v>
      </c>
      <c r="BA10" s="1">
        <f t="shared" si="50"/>
        <v>0</v>
      </c>
      <c r="BB10" s="1">
        <f t="shared" si="51"/>
        <v>0</v>
      </c>
      <c r="BC10" s="1">
        <f t="shared" si="52"/>
        <v>0</v>
      </c>
      <c r="BD10" s="1">
        <f t="shared" si="53"/>
        <v>0</v>
      </c>
      <c r="BF10" s="1">
        <f t="shared" si="54"/>
        <v>0</v>
      </c>
      <c r="BG10" s="1">
        <f t="shared" si="55"/>
        <v>0</v>
      </c>
      <c r="BH10" s="1">
        <f t="shared" si="56"/>
        <v>0</v>
      </c>
      <c r="BI10" s="1">
        <f t="shared" si="57"/>
        <v>0</v>
      </c>
      <c r="BJ10" s="1">
        <f t="shared" si="58"/>
        <v>0</v>
      </c>
      <c r="BM10" s="1">
        <v>20</v>
      </c>
      <c r="BN10" s="1">
        <v>20</v>
      </c>
      <c r="BO10" s="15">
        <v>20.399999999999999</v>
      </c>
      <c r="BR10" s="1"/>
    </row>
    <row r="11" spans="1:70" ht="28.5" customHeight="1">
      <c r="A11" s="332" t="str">
        <f t="array" ref="A11">IFERROR(INDEX(Meldeliste!$C$1:$C$68,LARGE((Meldeliste!$D$1:$D$68=$E$3)*(ROW(Meldeliste!$D$1:$D$68)),COUNTIF(Meldeliste!$D$1:$D$68,$E$3)+1-ROW(B5))),"")</f>
        <v/>
      </c>
      <c r="B11" s="316" t="str">
        <f t="array" ref="B11">IFERROR(INDEX(Meldeliste!$F$1:$F$68,LARGE((Meldeliste!$D$1:$D$68=$E$3)*(ROW(Meldeliste!$D$1:$D$68)),COUNTIF(Meldeliste!$D$1:$D$68,$E$3)+1-ROW(C5))),"")</f>
        <v/>
      </c>
      <c r="C11" s="316" t="str">
        <f t="array" ref="C11">IFERROR(INDEX(Meldeliste!$G$1:$G$68,LARGE((Meldeliste!$D$1:$D$68=$E$3)*(ROW(Meldeliste!$D$1:$D$68)),COUNTIF(Meldeliste!$D$1:$D$68,$E$3)+1-ROW(D5))),"")</f>
        <v/>
      </c>
      <c r="D11" s="316" t="str">
        <f t="array" ref="D11">IFERROR(INDEX(Meldeliste!$H$1:$H$68,LARGE((Meldeliste!$D$1:$D$68=$E$3)*(ROW(Meldeliste!$D$1:$D$68)),COUNTIF(Meldeliste!$D$1:$D$68,$E$3)+1-ROW(D5))),"")</f>
        <v/>
      </c>
      <c r="E11" s="317" t="str">
        <f t="array" ref="E11">IFERROR(INDEX(Meldeliste!$I$1:$I$68,LARGE((Meldeliste!$D$1:$D$68=$E$3)*(ROW(Meldeliste!$D$1:$D$68)),COUNTIF(Meldeliste!$D$1:$D$68,$E$3)+1-ROW(E5))),"")</f>
        <v/>
      </c>
      <c r="F11" s="317" t="str">
        <f t="array" ref="F11">IFERROR(INDEX(Meldeliste!$J$1:$J$68,LARGE((Meldeliste!$D$1:$D$68=$E$3)*(ROW(Meldeliste!$D$1:$D$68)),COUNTIF(Meldeliste!$D$1:$D$68,$E$3)+1-ROW(F5))),"")</f>
        <v/>
      </c>
      <c r="G11" s="532" t="str">
        <f t="array" ref="G11">IFERROR(INDEX(Meldeliste!$K$1:$K$68,LARGE((Meldeliste!$D$1:$D$68=$E$3)*(ROW(Meldeliste!$D$1:$D$68)),COUNTIF(Meldeliste!$D$1:$D$68,$E$3)+1-ROW(G5))),"")</f>
        <v/>
      </c>
      <c r="H11" s="535" t="str">
        <f t="array" ref="H11">IFERROR(INDEX(Meldeliste!$L$1:$L$68,LARGE((Meldeliste!$D$1:$D$68=$E$3)*(ROW(Meldeliste!$D$1:$D$68)),COUNTIF(Meldeliste!$D$1:$D$68,$E$3)+1-ROW(F5))),"")</f>
        <v/>
      </c>
      <c r="I11" s="256" t="str">
        <f>+IF(ISNUMBER($A11)=TRUE,+IF(Stammdaten!$C$20,"dns",""),"")</f>
        <v/>
      </c>
      <c r="J11" s="257" t="str">
        <f>+IF(ISNUMBER($A11)=TRUE,+IF(Stammdaten!$C$20&gt;1,"dns",""),"")</f>
        <v/>
      </c>
      <c r="K11" s="527" t="str">
        <f>+IF(ISNUMBER($A11)=TRUE,+IF(Stammdaten!$C$20&gt;2,"dns",""),"")</f>
        <v/>
      </c>
      <c r="L11" s="558" t="str">
        <f t="array" ref="L11">+IF(ISNUMBER($A11)=TRUE,+IF(Stammdaten!$C$20,IFERROR(INDEX(Meldeliste!$O$1:$O$68,LARGE((Meldeliste!$D$1:$D$68=$E$3)*(ROW(Meldeliste!$D$1:$D$68)),COUNTIF(Meldeliste!$D$1:$D$68,$E$3)+1-ROW(G5))),""),""),"")</f>
        <v/>
      </c>
      <c r="M11" s="347" t="str">
        <f t="shared" si="27"/>
        <v/>
      </c>
      <c r="N11" s="348" t="str">
        <f t="shared" si="59"/>
        <v/>
      </c>
      <c r="O11" s="349" t="str">
        <f t="shared" si="28"/>
        <v/>
      </c>
      <c r="P11" s="41" t="str">
        <f t="shared" ca="1" si="60"/>
        <v/>
      </c>
      <c r="Q11" s="44">
        <f t="shared" si="63"/>
        <v>5</v>
      </c>
      <c r="R11" s="6" t="str">
        <f t="array" ref="R11">IFERROR(INDEX(Meldeliste!$Q$1:$Q$68,LARGE((Meldeliste!$D$1:$D$68=$E$3)*(ROW(Meldeliste!$D$1:$D$68)),COUNTIF(Meldeliste!$D$1:$D$68,$E$3)+1-ROW(D5))),"")</f>
        <v/>
      </c>
      <c r="S11" s="45"/>
      <c r="T11" s="45">
        <f t="shared" si="61"/>
        <v>0</v>
      </c>
      <c r="U11" s="6">
        <f t="shared" si="62"/>
        <v>0</v>
      </c>
      <c r="V11" s="43">
        <f>+IF(COUNTBLANK(I11:K11)=2,VLOOKUP(I11,Rechnen!$A$1:$C$13,3,FALSE),IF(COUNTBLANK(I11:K11)=1,+VLOOKUP(I11,Rechnen!$A$1:$C$13,3,FALSE)+VLOOKUP(J11,Rechnen!$A$1:$C$13,3,FALSE),IF(COUNTBLANK(I11:K11)=0,VLOOKUP(I11,Rechnen!$A$1:$C$13,3,FALSE)+VLOOKUP(J11,Rechnen!$A$1:$C$13,3,FALSE)+VLOOKUP(K11,Rechnen!$A$1:$C$13,3,FALSE),0)))</f>
        <v>0</v>
      </c>
      <c r="W11" s="562">
        <f>IF(COUNTA(Meldeliste!$O$4:$O$68)=0,0,SUMPRODUCT(($G$7:$G$70=G11)*($M$7:$M$70=M11)*(($L$7:$L$70&lt;=L11)*-1)))</f>
        <v>0</v>
      </c>
      <c r="X11" s="15"/>
      <c r="Y11" s="549" t="str">
        <f t="array" ref="Y11">IFERROR(INDEX(Meldeliste!$M$1:$M$68,LARGE((Meldeliste!$D$1:$D$68=$E$3)*(ROW(Meldeliste!$D$1:$D$68)),COUNTIF(Meldeliste!$D$1:$D$68,$E$3)+1-ROW(G5))),"")</f>
        <v/>
      </c>
      <c r="Z11" s="328" t="str">
        <f t="array" ref="Z11">IFERROR(INDEX(Meldeliste!$P$1:$P$68,LARGE((Meldeliste!$D$1:$D$68=$E$3)*(ROW(Meldeliste!$D$1:$D$68)),COUNTIF(Meldeliste!$D$1:$D$68,$E$3)+1-ROW(G5))),"")</f>
        <v/>
      </c>
      <c r="AB11" s="1">
        <f t="shared" si="29"/>
        <v>0</v>
      </c>
      <c r="AC11" s="1">
        <f t="shared" si="30"/>
        <v>0</v>
      </c>
      <c r="AD11" s="1">
        <f t="shared" si="31"/>
        <v>0</v>
      </c>
      <c r="AE11" s="1">
        <f t="shared" si="32"/>
        <v>0</v>
      </c>
      <c r="AF11" s="1">
        <f t="shared" si="33"/>
        <v>0</v>
      </c>
      <c r="AH11" s="1">
        <f t="shared" si="34"/>
        <v>0</v>
      </c>
      <c r="AI11" s="1">
        <f t="shared" si="35"/>
        <v>0</v>
      </c>
      <c r="AJ11" s="1">
        <f t="shared" si="36"/>
        <v>0</v>
      </c>
      <c r="AK11" s="1">
        <f t="shared" si="37"/>
        <v>0</v>
      </c>
      <c r="AL11" s="1">
        <f t="shared" si="38"/>
        <v>0</v>
      </c>
      <c r="AN11" s="1">
        <f t="shared" si="39"/>
        <v>0</v>
      </c>
      <c r="AO11" s="1">
        <f t="shared" si="40"/>
        <v>0</v>
      </c>
      <c r="AP11" s="1">
        <f t="shared" si="41"/>
        <v>0</v>
      </c>
      <c r="AQ11" s="1">
        <f t="shared" si="42"/>
        <v>0</v>
      </c>
      <c r="AR11" s="1">
        <f t="shared" si="43"/>
        <v>0</v>
      </c>
      <c r="AT11" s="1">
        <f t="shared" si="44"/>
        <v>0</v>
      </c>
      <c r="AU11" s="1">
        <f t="shared" si="45"/>
        <v>0</v>
      </c>
      <c r="AV11" s="1">
        <f t="shared" si="46"/>
        <v>0</v>
      </c>
      <c r="AW11" s="1">
        <f t="shared" si="47"/>
        <v>0</v>
      </c>
      <c r="AX11" s="1">
        <f t="shared" si="48"/>
        <v>0</v>
      </c>
      <c r="AZ11" s="1">
        <f t="shared" si="49"/>
        <v>0</v>
      </c>
      <c r="BA11" s="1">
        <f t="shared" si="50"/>
        <v>0</v>
      </c>
      <c r="BB11" s="1">
        <f t="shared" si="51"/>
        <v>0</v>
      </c>
      <c r="BC11" s="1">
        <f t="shared" si="52"/>
        <v>0</v>
      </c>
      <c r="BD11" s="1">
        <f t="shared" si="53"/>
        <v>0</v>
      </c>
      <c r="BF11" s="1">
        <f t="shared" si="54"/>
        <v>0</v>
      </c>
      <c r="BG11" s="1">
        <f t="shared" si="55"/>
        <v>0</v>
      </c>
      <c r="BH11" s="1">
        <f t="shared" si="56"/>
        <v>0</v>
      </c>
      <c r="BI11" s="1">
        <f t="shared" si="57"/>
        <v>0</v>
      </c>
      <c r="BJ11" s="1">
        <f t="shared" si="58"/>
        <v>0</v>
      </c>
      <c r="BM11" s="1">
        <v>30</v>
      </c>
      <c r="BN11" s="1">
        <v>30</v>
      </c>
      <c r="BO11" s="15">
        <f>+BN11*Stammdaten!$C$20</f>
        <v>90</v>
      </c>
      <c r="BR11" s="1"/>
    </row>
    <row r="12" spans="1:70" ht="28.5" customHeight="1">
      <c r="A12" s="332" t="str">
        <f t="array" ref="A12">IFERROR(INDEX(Meldeliste!$C$1:$C$68,LARGE((Meldeliste!$D$1:$D$68=$E$3)*(ROW(Meldeliste!$D$1:$D$68)),COUNTIF(Meldeliste!$D$1:$D$68,$E$3)+1-ROW(B6))),"")</f>
        <v/>
      </c>
      <c r="B12" s="316" t="str">
        <f t="array" ref="B12">IFERROR(INDEX(Meldeliste!$F$1:$F$68,LARGE((Meldeliste!$D$1:$D$68=$E$3)*(ROW(Meldeliste!$D$1:$D$68)),COUNTIF(Meldeliste!$D$1:$D$68,$E$3)+1-ROW(C6))),"")</f>
        <v/>
      </c>
      <c r="C12" s="316" t="str">
        <f t="array" ref="C12">IFERROR(INDEX(Meldeliste!$G$1:$G$68,LARGE((Meldeliste!$D$1:$D$68=$E$3)*(ROW(Meldeliste!$D$1:$D$68)),COUNTIF(Meldeliste!$D$1:$D$68,$E$3)+1-ROW(D6))),"")</f>
        <v/>
      </c>
      <c r="D12" s="316" t="str">
        <f t="array" ref="D12">IFERROR(INDEX(Meldeliste!$H$1:$H$68,LARGE((Meldeliste!$D$1:$D$68=$E$3)*(ROW(Meldeliste!$D$1:$D$68)),COUNTIF(Meldeliste!$D$1:$D$68,$E$3)+1-ROW(D6))),"")</f>
        <v/>
      </c>
      <c r="E12" s="317" t="str">
        <f t="array" ref="E12">IFERROR(INDEX(Meldeliste!$I$1:$I$68,LARGE((Meldeliste!$D$1:$D$68=$E$3)*(ROW(Meldeliste!$D$1:$D$68)),COUNTIF(Meldeliste!$D$1:$D$68,$E$3)+1-ROW(E6))),"")</f>
        <v/>
      </c>
      <c r="F12" s="317" t="str">
        <f t="array" ref="F12">IFERROR(INDEX(Meldeliste!$J$1:$J$68,LARGE((Meldeliste!$D$1:$D$68=$E$3)*(ROW(Meldeliste!$D$1:$D$68)),COUNTIF(Meldeliste!$D$1:$D$68,$E$3)+1-ROW(F6))),"")</f>
        <v/>
      </c>
      <c r="G12" s="532" t="str">
        <f t="array" ref="G12">IFERROR(INDEX(Meldeliste!$K$1:$K$68,LARGE((Meldeliste!$D$1:$D$68=$E$3)*(ROW(Meldeliste!$D$1:$D$68)),COUNTIF(Meldeliste!$D$1:$D$68,$E$3)+1-ROW(G6))),"")</f>
        <v/>
      </c>
      <c r="H12" s="535" t="str">
        <f t="array" ref="H12">IFERROR(INDEX(Meldeliste!$L$1:$L$68,LARGE((Meldeliste!$D$1:$D$68=$E$3)*(ROW(Meldeliste!$D$1:$D$68)),COUNTIF(Meldeliste!$D$1:$D$68,$E$3)+1-ROW(F6))),"")</f>
        <v/>
      </c>
      <c r="I12" s="256" t="str">
        <f>+IF(ISNUMBER($A12)=TRUE,+IF(Stammdaten!$C$20,"dns",""),"")</f>
        <v/>
      </c>
      <c r="J12" s="257" t="str">
        <f>+IF(ISNUMBER($A12)=TRUE,+IF(Stammdaten!$C$20&gt;1,"dns",""),"")</f>
        <v/>
      </c>
      <c r="K12" s="527" t="str">
        <f>+IF(ISNUMBER($A12)=TRUE,+IF(Stammdaten!$C$20&gt;2,"dns",""),"")</f>
        <v/>
      </c>
      <c r="L12" s="558" t="str">
        <f t="array" ref="L12">+IF(ISNUMBER($A12)=TRUE,+IF(Stammdaten!$C$20,IFERROR(INDEX(Meldeliste!$O$1:$O$68,LARGE((Meldeliste!$D$1:$D$68=$E$3)*(ROW(Meldeliste!$D$1:$D$68)),COUNTIF(Meldeliste!$D$1:$D$68,$E$3)+1-ROW(G6))),""),""),"")</f>
        <v/>
      </c>
      <c r="M12" s="347" t="str">
        <f t="shared" si="27"/>
        <v/>
      </c>
      <c r="N12" s="348" t="str">
        <f t="shared" si="59"/>
        <v/>
      </c>
      <c r="O12" s="349" t="str">
        <f t="shared" si="28"/>
        <v/>
      </c>
      <c r="P12" s="41" t="str">
        <f t="shared" ca="1" si="60"/>
        <v/>
      </c>
      <c r="Q12" s="44">
        <f t="shared" si="63"/>
        <v>6</v>
      </c>
      <c r="R12" s="6" t="str">
        <f t="array" ref="R12">IFERROR(INDEX(Meldeliste!$Q$1:$Q$68,LARGE((Meldeliste!$D$1:$D$68=$E$3)*(ROW(Meldeliste!$D$1:$D$68)),COUNTIF(Meldeliste!$D$1:$D$68,$E$3)+1-ROW(D6))),"")</f>
        <v/>
      </c>
      <c r="S12" s="45"/>
      <c r="T12" s="45">
        <f t="shared" si="61"/>
        <v>0</v>
      </c>
      <c r="U12" s="6">
        <f t="shared" si="62"/>
        <v>0</v>
      </c>
      <c r="V12" s="43">
        <f>+IF(COUNTBLANK(I12:K12)=2,VLOOKUP(I12,Rechnen!$A$1:$C$13,3,FALSE),IF(COUNTBLANK(I12:K12)=1,+VLOOKUP(I12,Rechnen!$A$1:$C$13,3,FALSE)+VLOOKUP(J12,Rechnen!$A$1:$C$13,3,FALSE),IF(COUNTBLANK(I12:K12)=0,VLOOKUP(I12,Rechnen!$A$1:$C$13,3,FALSE)+VLOOKUP(J12,Rechnen!$A$1:$C$13,3,FALSE)+VLOOKUP(K12,Rechnen!$A$1:$C$13,3,FALSE),0)))</f>
        <v>0</v>
      </c>
      <c r="W12" s="562">
        <f>IF(COUNTA(Meldeliste!$O$4:$O$68)=0,0,SUMPRODUCT(($G$7:$G$70=G12)*($M$7:$M$70=M12)*(($L$7:$L$70&lt;=L12)*-1)))</f>
        <v>0</v>
      </c>
      <c r="X12" s="15"/>
      <c r="Y12" s="549" t="str">
        <f t="array" ref="Y12">IFERROR(INDEX(Meldeliste!$M$1:$M$68,LARGE((Meldeliste!$D$1:$D$68=$E$3)*(ROW(Meldeliste!$D$1:$D$68)),COUNTIF(Meldeliste!$D$1:$D$68,$E$3)+1-ROW(G6))),"")</f>
        <v/>
      </c>
      <c r="Z12" s="328" t="str">
        <f t="array" ref="Z12">IFERROR(INDEX(Meldeliste!$P$1:$P$68,LARGE((Meldeliste!$D$1:$D$68=$E$3)*(ROW(Meldeliste!$D$1:$D$68)),COUNTIF(Meldeliste!$D$1:$D$68,$E$3)+1-ROW(G6))),"")</f>
        <v/>
      </c>
      <c r="AB12" s="1">
        <f t="shared" si="29"/>
        <v>0</v>
      </c>
      <c r="AC12" s="1">
        <f t="shared" si="30"/>
        <v>0</v>
      </c>
      <c r="AD12" s="1">
        <f t="shared" si="31"/>
        <v>0</v>
      </c>
      <c r="AE12" s="1">
        <f t="shared" si="32"/>
        <v>0</v>
      </c>
      <c r="AF12" s="1">
        <f t="shared" si="33"/>
        <v>0</v>
      </c>
      <c r="AH12" s="1">
        <f t="shared" si="34"/>
        <v>0</v>
      </c>
      <c r="AI12" s="1">
        <f t="shared" si="35"/>
        <v>0</v>
      </c>
      <c r="AJ12" s="1">
        <f t="shared" si="36"/>
        <v>0</v>
      </c>
      <c r="AK12" s="1">
        <f t="shared" si="37"/>
        <v>0</v>
      </c>
      <c r="AL12" s="1">
        <f t="shared" si="38"/>
        <v>0</v>
      </c>
      <c r="AN12" s="1">
        <f t="shared" si="39"/>
        <v>0</v>
      </c>
      <c r="AO12" s="1">
        <f t="shared" si="40"/>
        <v>0</v>
      </c>
      <c r="AP12" s="1">
        <f t="shared" si="41"/>
        <v>0</v>
      </c>
      <c r="AQ12" s="1">
        <f t="shared" si="42"/>
        <v>0</v>
      </c>
      <c r="AR12" s="1">
        <f t="shared" si="43"/>
        <v>0</v>
      </c>
      <c r="AT12" s="1">
        <f t="shared" si="44"/>
        <v>0</v>
      </c>
      <c r="AU12" s="1">
        <f t="shared" si="45"/>
        <v>0</v>
      </c>
      <c r="AV12" s="1">
        <f t="shared" si="46"/>
        <v>0</v>
      </c>
      <c r="AW12" s="1">
        <f t="shared" si="47"/>
        <v>0</v>
      </c>
      <c r="AX12" s="1">
        <f t="shared" si="48"/>
        <v>0</v>
      </c>
      <c r="AZ12" s="1">
        <f t="shared" si="49"/>
        <v>0</v>
      </c>
      <c r="BA12" s="1">
        <f t="shared" si="50"/>
        <v>0</v>
      </c>
      <c r="BB12" s="1">
        <f t="shared" si="51"/>
        <v>0</v>
      </c>
      <c r="BC12" s="1">
        <f t="shared" si="52"/>
        <v>0</v>
      </c>
      <c r="BD12" s="1">
        <f t="shared" si="53"/>
        <v>0</v>
      </c>
      <c r="BF12" s="1">
        <f t="shared" si="54"/>
        <v>0</v>
      </c>
      <c r="BG12" s="1">
        <f t="shared" si="55"/>
        <v>0</v>
      </c>
      <c r="BH12" s="1">
        <f t="shared" si="56"/>
        <v>0</v>
      </c>
      <c r="BI12" s="1">
        <f t="shared" si="57"/>
        <v>0</v>
      </c>
      <c r="BJ12" s="1">
        <f t="shared" si="58"/>
        <v>0</v>
      </c>
      <c r="BM12" s="1">
        <v>35</v>
      </c>
      <c r="BN12" s="1">
        <v>30</v>
      </c>
      <c r="BO12" s="15">
        <f>+BN12*Stammdaten!$C$20</f>
        <v>90</v>
      </c>
      <c r="BR12" s="1"/>
    </row>
    <row r="13" spans="1:70" ht="28.5" customHeight="1">
      <c r="A13" s="332" t="str">
        <f t="array" ref="A13">IFERROR(INDEX(Meldeliste!$C$1:$C$68,LARGE((Meldeliste!$D$1:$D$68=$E$3)*(ROW(Meldeliste!$D$1:$D$68)),COUNTIF(Meldeliste!$D$1:$D$68,$E$3)+1-ROW(B7))),"")</f>
        <v/>
      </c>
      <c r="B13" s="316" t="str">
        <f t="array" ref="B13">IFERROR(INDEX(Meldeliste!$F$1:$F$68,LARGE((Meldeliste!$D$1:$D$68=$E$3)*(ROW(Meldeliste!$D$1:$D$68)),COUNTIF(Meldeliste!$D$1:$D$68,$E$3)+1-ROW(C7))),"")</f>
        <v/>
      </c>
      <c r="C13" s="316" t="str">
        <f t="array" ref="C13">IFERROR(INDEX(Meldeliste!$G$1:$G$68,LARGE((Meldeliste!$D$1:$D$68=$E$3)*(ROW(Meldeliste!$D$1:$D$68)),COUNTIF(Meldeliste!$D$1:$D$68,$E$3)+1-ROW(D7))),"")</f>
        <v/>
      </c>
      <c r="D13" s="316" t="str">
        <f t="array" ref="D13">IFERROR(INDEX(Meldeliste!$H$1:$H$68,LARGE((Meldeliste!$D$1:$D$68=$E$3)*(ROW(Meldeliste!$D$1:$D$68)),COUNTIF(Meldeliste!$D$1:$D$68,$E$3)+1-ROW(D7))),"")</f>
        <v/>
      </c>
      <c r="E13" s="317" t="str">
        <f t="array" ref="E13">IFERROR(INDEX(Meldeliste!$I$1:$I$68,LARGE((Meldeliste!$D$1:$D$68=$E$3)*(ROW(Meldeliste!$D$1:$D$68)),COUNTIF(Meldeliste!$D$1:$D$68,$E$3)+1-ROW(E7))),"")</f>
        <v/>
      </c>
      <c r="F13" s="317" t="str">
        <f t="array" ref="F13">IFERROR(INDEX(Meldeliste!$J$1:$J$68,LARGE((Meldeliste!$D$1:$D$68=$E$3)*(ROW(Meldeliste!$D$1:$D$68)),COUNTIF(Meldeliste!$D$1:$D$68,$E$3)+1-ROW(F7))),"")</f>
        <v/>
      </c>
      <c r="G13" s="532" t="str">
        <f t="array" ref="G13">IFERROR(INDEX(Meldeliste!$K$1:$K$68,LARGE((Meldeliste!$D$1:$D$68=$E$3)*(ROW(Meldeliste!$D$1:$D$68)),COUNTIF(Meldeliste!$D$1:$D$68,$E$3)+1-ROW(G7))),"")</f>
        <v/>
      </c>
      <c r="H13" s="535" t="str">
        <f t="array" ref="H13">IFERROR(INDEX(Meldeliste!$L$1:$L$68,LARGE((Meldeliste!$D$1:$D$68=$E$3)*(ROW(Meldeliste!$D$1:$D$68)),COUNTIF(Meldeliste!$D$1:$D$68,$E$3)+1-ROW(F7))),"")</f>
        <v/>
      </c>
      <c r="I13" s="256" t="str">
        <f>+IF(ISNUMBER($A13)=TRUE,+IF(Stammdaten!$C$20,"dns",""),"")</f>
        <v/>
      </c>
      <c r="J13" s="257" t="str">
        <f>+IF(ISNUMBER($A13)=TRUE,+IF(Stammdaten!$C$20&gt;1,"dns",""),"")</f>
        <v/>
      </c>
      <c r="K13" s="527" t="str">
        <f>+IF(ISNUMBER($A13)=TRUE,+IF(Stammdaten!$C$20&gt;2,"dns",""),"")</f>
        <v/>
      </c>
      <c r="L13" s="558" t="str">
        <f t="array" ref="L13">+IF(ISNUMBER($A13)=TRUE,+IF(Stammdaten!$C$20,IFERROR(INDEX(Meldeliste!$O$1:$O$68,LARGE((Meldeliste!$D$1:$D$68=$E$3)*(ROW(Meldeliste!$D$1:$D$68)),COUNTIF(Meldeliste!$D$1:$D$68,$E$3)+1-ROW(G7))),""),""),"")</f>
        <v/>
      </c>
      <c r="M13" s="347" t="str">
        <f t="shared" si="27"/>
        <v/>
      </c>
      <c r="N13" s="348" t="str">
        <f t="shared" si="59"/>
        <v/>
      </c>
      <c r="O13" s="349" t="str">
        <f t="shared" si="28"/>
        <v/>
      </c>
      <c r="P13" s="41" t="str">
        <f t="shared" ca="1" si="60"/>
        <v/>
      </c>
      <c r="Q13" s="44">
        <f t="shared" si="63"/>
        <v>7</v>
      </c>
      <c r="R13" s="6" t="str">
        <f t="array" ref="R13">IFERROR(INDEX(Meldeliste!$Q$1:$Q$68,LARGE((Meldeliste!$D$1:$D$68=$E$3)*(ROW(Meldeliste!$D$1:$D$68)),COUNTIF(Meldeliste!$D$1:$D$68,$E$3)+1-ROW(D7))),"")</f>
        <v/>
      </c>
      <c r="S13" s="45"/>
      <c r="T13" s="45">
        <f t="shared" si="61"/>
        <v>0</v>
      </c>
      <c r="U13" s="6">
        <f t="shared" si="62"/>
        <v>0</v>
      </c>
      <c r="V13" s="43">
        <f>+IF(COUNTBLANK(I13:K13)=2,VLOOKUP(I13,Rechnen!$A$1:$C$13,3,FALSE),IF(COUNTBLANK(I13:K13)=1,+VLOOKUP(I13,Rechnen!$A$1:$C$13,3,FALSE)+VLOOKUP(J13,Rechnen!$A$1:$C$13,3,FALSE),IF(COUNTBLANK(I13:K13)=0,VLOOKUP(I13,Rechnen!$A$1:$C$13,3,FALSE)+VLOOKUP(J13,Rechnen!$A$1:$C$13,3,FALSE)+VLOOKUP(K13,Rechnen!$A$1:$C$13,3,FALSE),0)))</f>
        <v>0</v>
      </c>
      <c r="W13" s="562">
        <f>IF(COUNTA(Meldeliste!$O$4:$O$68)=0,0,SUMPRODUCT(($G$7:$G$70=G13)*($M$7:$M$70=M13)*(($L$7:$L$70&lt;=L13)*-1)))</f>
        <v>0</v>
      </c>
      <c r="X13" s="15"/>
      <c r="Y13" s="549" t="str">
        <f t="array" ref="Y13">IFERROR(INDEX(Meldeliste!$M$1:$M$68,LARGE((Meldeliste!$D$1:$D$68=$E$3)*(ROW(Meldeliste!$D$1:$D$68)),COUNTIF(Meldeliste!$D$1:$D$68,$E$3)+1-ROW(G7))),"")</f>
        <v/>
      </c>
      <c r="Z13" s="328" t="str">
        <f t="array" ref="Z13">IFERROR(INDEX(Meldeliste!$P$1:$P$68,LARGE((Meldeliste!$D$1:$D$68=$E$3)*(ROW(Meldeliste!$D$1:$D$68)),COUNTIF(Meldeliste!$D$1:$D$68,$E$3)+1-ROW(G7))),"")</f>
        <v/>
      </c>
      <c r="AB13" s="1">
        <f t="shared" si="29"/>
        <v>0</v>
      </c>
      <c r="AC13" s="1">
        <f t="shared" si="30"/>
        <v>0</v>
      </c>
      <c r="AD13" s="1">
        <f t="shared" si="31"/>
        <v>0</v>
      </c>
      <c r="AE13" s="1">
        <f t="shared" si="32"/>
        <v>0</v>
      </c>
      <c r="AF13" s="1">
        <f t="shared" si="33"/>
        <v>0</v>
      </c>
      <c r="AH13" s="1">
        <f t="shared" si="34"/>
        <v>0</v>
      </c>
      <c r="AI13" s="1">
        <f t="shared" si="35"/>
        <v>0</v>
      </c>
      <c r="AJ13" s="1">
        <f t="shared" si="36"/>
        <v>0</v>
      </c>
      <c r="AK13" s="1">
        <f t="shared" si="37"/>
        <v>0</v>
      </c>
      <c r="AL13" s="1">
        <f t="shared" si="38"/>
        <v>0</v>
      </c>
      <c r="AN13" s="1">
        <f t="shared" si="39"/>
        <v>0</v>
      </c>
      <c r="AO13" s="1">
        <f t="shared" si="40"/>
        <v>0</v>
      </c>
      <c r="AP13" s="1">
        <f t="shared" si="41"/>
        <v>0</v>
      </c>
      <c r="AQ13" s="1">
        <f t="shared" si="42"/>
        <v>0</v>
      </c>
      <c r="AR13" s="1">
        <f t="shared" si="43"/>
        <v>0</v>
      </c>
      <c r="AT13" s="1">
        <f t="shared" si="44"/>
        <v>0</v>
      </c>
      <c r="AU13" s="1">
        <f t="shared" si="45"/>
        <v>0</v>
      </c>
      <c r="AV13" s="1">
        <f t="shared" si="46"/>
        <v>0</v>
      </c>
      <c r="AW13" s="1">
        <f t="shared" si="47"/>
        <v>0</v>
      </c>
      <c r="AX13" s="1">
        <f t="shared" si="48"/>
        <v>0</v>
      </c>
      <c r="AZ13" s="1">
        <f t="shared" si="49"/>
        <v>0</v>
      </c>
      <c r="BA13" s="1">
        <f t="shared" si="50"/>
        <v>0</v>
      </c>
      <c r="BB13" s="1">
        <f t="shared" si="51"/>
        <v>0</v>
      </c>
      <c r="BC13" s="1">
        <f t="shared" si="52"/>
        <v>0</v>
      </c>
      <c r="BD13" s="1">
        <f t="shared" si="53"/>
        <v>0</v>
      </c>
      <c r="BF13" s="1">
        <f t="shared" si="54"/>
        <v>0</v>
      </c>
      <c r="BG13" s="1">
        <f t="shared" si="55"/>
        <v>0</v>
      </c>
      <c r="BH13" s="1">
        <f t="shared" si="56"/>
        <v>0</v>
      </c>
      <c r="BI13" s="1">
        <f t="shared" si="57"/>
        <v>0</v>
      </c>
      <c r="BJ13" s="1">
        <f t="shared" si="58"/>
        <v>0</v>
      </c>
      <c r="BM13" s="1">
        <v>40</v>
      </c>
      <c r="BN13" s="1">
        <v>30</v>
      </c>
      <c r="BO13" s="15">
        <f>+BN13*Stammdaten!$C$20</f>
        <v>90</v>
      </c>
      <c r="BR13" s="1"/>
    </row>
    <row r="14" spans="1:70" ht="28.5" customHeight="1">
      <c r="A14" s="332" t="str">
        <f t="array" ref="A14">IFERROR(INDEX(Meldeliste!$C$1:$C$68,LARGE((Meldeliste!$D$1:$D$68=$E$3)*(ROW(Meldeliste!$D$1:$D$68)),COUNTIF(Meldeliste!$D$1:$D$68,$E$3)+1-ROW(B8))),"")</f>
        <v/>
      </c>
      <c r="B14" s="316" t="str">
        <f t="array" ref="B14">IFERROR(INDEX(Meldeliste!$F$1:$F$68,LARGE((Meldeliste!$D$1:$D$68=$E$3)*(ROW(Meldeliste!$D$1:$D$68)),COUNTIF(Meldeliste!$D$1:$D$68,$E$3)+1-ROW(C8))),"")</f>
        <v/>
      </c>
      <c r="C14" s="316" t="str">
        <f t="array" ref="C14">IFERROR(INDEX(Meldeliste!$G$1:$G$68,LARGE((Meldeliste!$D$1:$D$68=$E$3)*(ROW(Meldeliste!$D$1:$D$68)),COUNTIF(Meldeliste!$D$1:$D$68,$E$3)+1-ROW(D8))),"")</f>
        <v/>
      </c>
      <c r="D14" s="316" t="str">
        <f t="array" ref="D14">IFERROR(INDEX(Meldeliste!$H$1:$H$68,LARGE((Meldeliste!$D$1:$D$68=$E$3)*(ROW(Meldeliste!$D$1:$D$68)),COUNTIF(Meldeliste!$D$1:$D$68,$E$3)+1-ROW(D8))),"")</f>
        <v/>
      </c>
      <c r="E14" s="317" t="str">
        <f t="array" ref="E14">IFERROR(INDEX(Meldeliste!$I$1:$I$68,LARGE((Meldeliste!$D$1:$D$68=$E$3)*(ROW(Meldeliste!$D$1:$D$68)),COUNTIF(Meldeliste!$D$1:$D$68,$E$3)+1-ROW(E8))),"")</f>
        <v/>
      </c>
      <c r="F14" s="317" t="str">
        <f t="array" ref="F14">IFERROR(INDEX(Meldeliste!$J$1:$J$68,LARGE((Meldeliste!$D$1:$D$68=$E$3)*(ROW(Meldeliste!$D$1:$D$68)),COUNTIF(Meldeliste!$D$1:$D$68,$E$3)+1-ROW(F8))),"")</f>
        <v/>
      </c>
      <c r="G14" s="532" t="str">
        <f t="array" ref="G14">IFERROR(INDEX(Meldeliste!$K$1:$K$68,LARGE((Meldeliste!$D$1:$D$68=$E$3)*(ROW(Meldeliste!$D$1:$D$68)),COUNTIF(Meldeliste!$D$1:$D$68,$E$3)+1-ROW(G8))),"")</f>
        <v/>
      </c>
      <c r="H14" s="535" t="str">
        <f t="array" ref="H14">IFERROR(INDEX(Meldeliste!$L$1:$L$68,LARGE((Meldeliste!$D$1:$D$68=$E$3)*(ROW(Meldeliste!$D$1:$D$68)),COUNTIF(Meldeliste!$D$1:$D$68,$E$3)+1-ROW(F8))),"")</f>
        <v/>
      </c>
      <c r="I14" s="256" t="str">
        <f>+IF(ISNUMBER($A14)=TRUE,+IF(Stammdaten!$C$20,"dns",""),"")</f>
        <v/>
      </c>
      <c r="J14" s="257" t="str">
        <f>+IF(ISNUMBER($A14)=TRUE,+IF(Stammdaten!$C$20&gt;1,"dns",""),"")</f>
        <v/>
      </c>
      <c r="K14" s="527" t="str">
        <f>+IF(ISNUMBER($A14)=TRUE,+IF(Stammdaten!$C$20&gt;2,"dns",""),"")</f>
        <v/>
      </c>
      <c r="L14" s="558" t="str">
        <f t="array" ref="L14">+IF(ISNUMBER($A14)=TRUE,+IF(Stammdaten!$C$20,IFERROR(INDEX(Meldeliste!$O$1:$O$68,LARGE((Meldeliste!$D$1:$D$68=$E$3)*(ROW(Meldeliste!$D$1:$D$68)),COUNTIF(Meldeliste!$D$1:$D$68,$E$3)+1-ROW(G8))),""),""),"")</f>
        <v/>
      </c>
      <c r="M14" s="347" t="str">
        <f t="shared" si="27"/>
        <v/>
      </c>
      <c r="N14" s="348" t="str">
        <f t="shared" si="59"/>
        <v/>
      </c>
      <c r="O14" s="349" t="str">
        <f t="shared" si="28"/>
        <v/>
      </c>
      <c r="P14" s="41" t="str">
        <f t="shared" ca="1" si="60"/>
        <v/>
      </c>
      <c r="Q14" s="44">
        <f t="shared" si="63"/>
        <v>8</v>
      </c>
      <c r="R14" s="6" t="str">
        <f t="array" ref="R14">IFERROR(INDEX(Meldeliste!$Q$1:$Q$68,LARGE((Meldeliste!$D$1:$D$68=$E$3)*(ROW(Meldeliste!$D$1:$D$68)),COUNTIF(Meldeliste!$D$1:$D$68,$E$3)+1-ROW(D8))),"")</f>
        <v/>
      </c>
      <c r="S14" s="45"/>
      <c r="T14" s="45">
        <f t="shared" si="61"/>
        <v>0</v>
      </c>
      <c r="U14" s="6">
        <f t="shared" si="62"/>
        <v>0</v>
      </c>
      <c r="V14" s="43">
        <f>+IF(COUNTBLANK(I14:K14)=2,VLOOKUP(I14,Rechnen!$A$1:$C$13,3,FALSE),IF(COUNTBLANK(I14:K14)=1,+VLOOKUP(I14,Rechnen!$A$1:$C$13,3,FALSE)+VLOOKUP(J14,Rechnen!$A$1:$C$13,3,FALSE),IF(COUNTBLANK(I14:K14)=0,VLOOKUP(I14,Rechnen!$A$1:$C$13,3,FALSE)+VLOOKUP(J14,Rechnen!$A$1:$C$13,3,FALSE)+VLOOKUP(K14,Rechnen!$A$1:$C$13,3,FALSE),0)))</f>
        <v>0</v>
      </c>
      <c r="W14" s="562">
        <f>IF(COUNTA(Meldeliste!$O$4:$O$68)=0,0,SUMPRODUCT(($G$7:$G$70=G14)*($M$7:$M$70=M14)*(($L$7:$L$70&lt;=L14)*-1)))</f>
        <v>0</v>
      </c>
      <c r="X14" s="15"/>
      <c r="Y14" s="549" t="str">
        <f t="array" ref="Y14">IFERROR(INDEX(Meldeliste!$M$1:$M$68,LARGE((Meldeliste!$D$1:$D$68=$E$3)*(ROW(Meldeliste!$D$1:$D$68)),COUNTIF(Meldeliste!$D$1:$D$68,$E$3)+1-ROW(G8))),"")</f>
        <v/>
      </c>
      <c r="Z14" s="328" t="str">
        <f t="array" ref="Z14">IFERROR(INDEX(Meldeliste!$P$1:$P$68,LARGE((Meldeliste!$D$1:$D$68=$E$3)*(ROW(Meldeliste!$D$1:$D$68)),COUNTIF(Meldeliste!$D$1:$D$68,$E$3)+1-ROW(G8))),"")</f>
        <v/>
      </c>
      <c r="AB14" s="1">
        <f t="shared" si="29"/>
        <v>0</v>
      </c>
      <c r="AC14" s="1">
        <f t="shared" si="30"/>
        <v>0</v>
      </c>
      <c r="AD14" s="1">
        <f t="shared" si="31"/>
        <v>0</v>
      </c>
      <c r="AE14" s="1">
        <f t="shared" si="32"/>
        <v>0</v>
      </c>
      <c r="AF14" s="1">
        <f t="shared" si="33"/>
        <v>0</v>
      </c>
      <c r="AH14" s="1">
        <f t="shared" si="34"/>
        <v>0</v>
      </c>
      <c r="AI14" s="1">
        <f t="shared" si="35"/>
        <v>0</v>
      </c>
      <c r="AJ14" s="1">
        <f t="shared" si="36"/>
        <v>0</v>
      </c>
      <c r="AK14" s="1">
        <f t="shared" si="37"/>
        <v>0</v>
      </c>
      <c r="AL14" s="1">
        <f t="shared" si="38"/>
        <v>0</v>
      </c>
      <c r="AN14" s="1">
        <f t="shared" si="39"/>
        <v>0</v>
      </c>
      <c r="AO14" s="1">
        <f t="shared" si="40"/>
        <v>0</v>
      </c>
      <c r="AP14" s="1">
        <f t="shared" si="41"/>
        <v>0</v>
      </c>
      <c r="AQ14" s="1">
        <f t="shared" si="42"/>
        <v>0</v>
      </c>
      <c r="AR14" s="1">
        <f t="shared" si="43"/>
        <v>0</v>
      </c>
      <c r="AT14" s="1">
        <f t="shared" si="44"/>
        <v>0</v>
      </c>
      <c r="AU14" s="1">
        <f t="shared" si="45"/>
        <v>0</v>
      </c>
      <c r="AV14" s="1">
        <f t="shared" si="46"/>
        <v>0</v>
      </c>
      <c r="AW14" s="1">
        <f t="shared" si="47"/>
        <v>0</v>
      </c>
      <c r="AX14" s="1">
        <f t="shared" si="48"/>
        <v>0</v>
      </c>
      <c r="AZ14" s="1">
        <f t="shared" si="49"/>
        <v>0</v>
      </c>
      <c r="BA14" s="1">
        <f t="shared" si="50"/>
        <v>0</v>
      </c>
      <c r="BB14" s="1">
        <f t="shared" si="51"/>
        <v>0</v>
      </c>
      <c r="BC14" s="1">
        <f t="shared" si="52"/>
        <v>0</v>
      </c>
      <c r="BD14" s="1">
        <f t="shared" si="53"/>
        <v>0</v>
      </c>
      <c r="BF14" s="1">
        <f t="shared" si="54"/>
        <v>0</v>
      </c>
      <c r="BG14" s="1">
        <f t="shared" si="55"/>
        <v>0</v>
      </c>
      <c r="BH14" s="1">
        <f t="shared" si="56"/>
        <v>0</v>
      </c>
      <c r="BI14" s="1">
        <f t="shared" si="57"/>
        <v>0</v>
      </c>
      <c r="BJ14" s="1">
        <f t="shared" si="58"/>
        <v>0</v>
      </c>
      <c r="BM14" s="1" t="s">
        <v>6</v>
      </c>
      <c r="BN14" s="1">
        <v>30</v>
      </c>
      <c r="BO14" s="15">
        <f>+BN14*Stammdaten!$C$20</f>
        <v>90</v>
      </c>
    </row>
    <row r="15" spans="1:70" ht="28.5" customHeight="1">
      <c r="A15" s="332" t="str">
        <f t="array" ref="A15">IFERROR(INDEX(Meldeliste!$C$1:$C$68,LARGE((Meldeliste!$D$1:$D$68=$E$3)*(ROW(Meldeliste!$D$1:$D$68)),COUNTIF(Meldeliste!$D$1:$D$68,$E$3)+1-ROW(B9))),"")</f>
        <v/>
      </c>
      <c r="B15" s="316" t="str">
        <f t="array" ref="B15">IFERROR(INDEX(Meldeliste!$F$1:$F$68,LARGE((Meldeliste!$D$1:$D$68=$E$3)*(ROW(Meldeliste!$D$1:$D$68)),COUNTIF(Meldeliste!$D$1:$D$68,$E$3)+1-ROW(C9))),"")</f>
        <v/>
      </c>
      <c r="C15" s="316" t="str">
        <f t="array" ref="C15">IFERROR(INDEX(Meldeliste!$G$1:$G$68,LARGE((Meldeliste!$D$1:$D$68=$E$3)*(ROW(Meldeliste!$D$1:$D$68)),COUNTIF(Meldeliste!$D$1:$D$68,$E$3)+1-ROW(D9))),"")</f>
        <v/>
      </c>
      <c r="D15" s="316" t="str">
        <f t="array" ref="D15">IFERROR(INDEX(Meldeliste!$H$1:$H$68,LARGE((Meldeliste!$D$1:$D$68=$E$3)*(ROW(Meldeliste!$D$1:$D$68)),COUNTIF(Meldeliste!$D$1:$D$68,$E$3)+1-ROW(D9))),"")</f>
        <v/>
      </c>
      <c r="E15" s="317" t="str">
        <f t="array" ref="E15">IFERROR(INDEX(Meldeliste!$I$1:$I$68,LARGE((Meldeliste!$D$1:$D$68=$E$3)*(ROW(Meldeliste!$D$1:$D$68)),COUNTIF(Meldeliste!$D$1:$D$68,$E$3)+1-ROW(E9))),"")</f>
        <v/>
      </c>
      <c r="F15" s="317" t="str">
        <f t="array" ref="F15">IFERROR(INDEX(Meldeliste!$J$1:$J$68,LARGE((Meldeliste!$D$1:$D$68=$E$3)*(ROW(Meldeliste!$D$1:$D$68)),COUNTIF(Meldeliste!$D$1:$D$68,$E$3)+1-ROW(F9))),"")</f>
        <v/>
      </c>
      <c r="G15" s="532" t="str">
        <f t="array" ref="G15">IFERROR(INDEX(Meldeliste!$K$1:$K$68,LARGE((Meldeliste!$D$1:$D$68=$E$3)*(ROW(Meldeliste!$D$1:$D$68)),COUNTIF(Meldeliste!$D$1:$D$68,$E$3)+1-ROW(G9))),"")</f>
        <v/>
      </c>
      <c r="H15" s="535" t="str">
        <f t="array" ref="H15">IFERROR(INDEX(Meldeliste!$L$1:$L$68,LARGE((Meldeliste!$D$1:$D$68=$E$3)*(ROW(Meldeliste!$D$1:$D$68)),COUNTIF(Meldeliste!$D$1:$D$68,$E$3)+1-ROW(F9))),"")</f>
        <v/>
      </c>
      <c r="I15" s="256" t="str">
        <f>+IF(ISNUMBER($A15)=TRUE,+IF(Stammdaten!$C$20,"dns",""),"")</f>
        <v/>
      </c>
      <c r="J15" s="257" t="str">
        <f>+IF(ISNUMBER($A15)=TRUE,+IF(Stammdaten!$C$20&gt;1,"dns",""),"")</f>
        <v/>
      </c>
      <c r="K15" s="527" t="str">
        <f>+IF(ISNUMBER($A15)=TRUE,+IF(Stammdaten!$C$20&gt;2,"dns",""),"")</f>
        <v/>
      </c>
      <c r="L15" s="558" t="str">
        <f t="array" ref="L15">+IF(ISNUMBER($A15)=TRUE,+IF(Stammdaten!$C$20,IFERROR(INDEX(Meldeliste!$O$1:$O$68,LARGE((Meldeliste!$D$1:$D$68=$E$3)*(ROW(Meldeliste!$D$1:$D$68)),COUNTIF(Meldeliste!$D$1:$D$68,$E$3)+1-ROW(G9))),""),""),"")</f>
        <v/>
      </c>
      <c r="M15" s="347" t="str">
        <f t="shared" si="27"/>
        <v/>
      </c>
      <c r="N15" s="348" t="str">
        <f t="shared" si="59"/>
        <v/>
      </c>
      <c r="O15" s="349" t="str">
        <f t="shared" si="28"/>
        <v/>
      </c>
      <c r="P15" s="41" t="str">
        <f t="shared" ca="1" si="60"/>
        <v/>
      </c>
      <c r="Q15" s="44">
        <f t="shared" si="63"/>
        <v>9</v>
      </c>
      <c r="R15" s="6" t="str">
        <f t="array" ref="R15">IFERROR(INDEX(Meldeliste!$Q$1:$Q$68,LARGE((Meldeliste!$D$1:$D$68=$E$3)*(ROW(Meldeliste!$D$1:$D$68)),COUNTIF(Meldeliste!$D$1:$D$68,$E$3)+1-ROW(D9))),"")</f>
        <v/>
      </c>
      <c r="S15" s="45"/>
      <c r="T15" s="45">
        <f t="shared" si="61"/>
        <v>0</v>
      </c>
      <c r="U15" s="6">
        <f t="shared" si="62"/>
        <v>0</v>
      </c>
      <c r="V15" s="43">
        <f>+IF(COUNTBLANK(I15:K15)=2,VLOOKUP(I15,Rechnen!$A$1:$C$13,3,FALSE),IF(COUNTBLANK(I15:K15)=1,+VLOOKUP(I15,Rechnen!$A$1:$C$13,3,FALSE)+VLOOKUP(J15,Rechnen!$A$1:$C$13,3,FALSE),IF(COUNTBLANK(I15:K15)=0,VLOOKUP(I15,Rechnen!$A$1:$C$13,3,FALSE)+VLOOKUP(J15,Rechnen!$A$1:$C$13,3,FALSE)+VLOOKUP(K15,Rechnen!$A$1:$C$13,3,FALSE),0)))</f>
        <v>0</v>
      </c>
      <c r="W15" s="562">
        <f>IF(COUNTA(Meldeliste!$O$4:$O$68)=0,0,SUMPRODUCT(($G$7:$G$70=G15)*($M$7:$M$70=M15)*(($L$7:$L$70&lt;=L15)*-1)))</f>
        <v>0</v>
      </c>
      <c r="X15" s="15"/>
      <c r="Y15" s="549" t="str">
        <f t="array" ref="Y15">IFERROR(INDEX(Meldeliste!$M$1:$M$68,LARGE((Meldeliste!$D$1:$D$68=$E$3)*(ROW(Meldeliste!$D$1:$D$68)),COUNTIF(Meldeliste!$D$1:$D$68,$E$3)+1-ROW(G9))),"")</f>
        <v/>
      </c>
      <c r="Z15" s="328" t="str">
        <f t="array" ref="Z15">IFERROR(INDEX(Meldeliste!$P$1:$P$68,LARGE((Meldeliste!$D$1:$D$68=$E$3)*(ROW(Meldeliste!$D$1:$D$68)),COUNTIF(Meldeliste!$D$1:$D$68,$E$3)+1-ROW(G9))),"")</f>
        <v/>
      </c>
      <c r="AB15" s="1">
        <f t="shared" si="29"/>
        <v>0</v>
      </c>
      <c r="AC15" s="1">
        <f t="shared" si="30"/>
        <v>0</v>
      </c>
      <c r="AD15" s="1">
        <f t="shared" si="31"/>
        <v>0</v>
      </c>
      <c r="AE15" s="1">
        <f t="shared" si="32"/>
        <v>0</v>
      </c>
      <c r="AF15" s="1">
        <f t="shared" si="33"/>
        <v>0</v>
      </c>
      <c r="AH15" s="1">
        <f t="shared" si="34"/>
        <v>0</v>
      </c>
      <c r="AI15" s="1">
        <f t="shared" si="35"/>
        <v>0</v>
      </c>
      <c r="AJ15" s="1">
        <f t="shared" si="36"/>
        <v>0</v>
      </c>
      <c r="AK15" s="1">
        <f t="shared" si="37"/>
        <v>0</v>
      </c>
      <c r="AL15" s="1">
        <f t="shared" si="38"/>
        <v>0</v>
      </c>
      <c r="AN15" s="1">
        <f t="shared" si="39"/>
        <v>0</v>
      </c>
      <c r="AO15" s="1">
        <f t="shared" si="40"/>
        <v>0</v>
      </c>
      <c r="AP15" s="1">
        <f t="shared" si="41"/>
        <v>0</v>
      </c>
      <c r="AQ15" s="1">
        <f t="shared" si="42"/>
        <v>0</v>
      </c>
      <c r="AR15" s="1">
        <f t="shared" si="43"/>
        <v>0</v>
      </c>
      <c r="AT15" s="1">
        <f t="shared" si="44"/>
        <v>0</v>
      </c>
      <c r="AU15" s="1">
        <f t="shared" si="45"/>
        <v>0</v>
      </c>
      <c r="AV15" s="1">
        <f t="shared" si="46"/>
        <v>0</v>
      </c>
      <c r="AW15" s="1">
        <f t="shared" si="47"/>
        <v>0</v>
      </c>
      <c r="AX15" s="1">
        <f t="shared" si="48"/>
        <v>0</v>
      </c>
      <c r="AZ15" s="1">
        <f t="shared" si="49"/>
        <v>0</v>
      </c>
      <c r="BA15" s="1">
        <f t="shared" si="50"/>
        <v>0</v>
      </c>
      <c r="BB15" s="1">
        <f t="shared" si="51"/>
        <v>0</v>
      </c>
      <c r="BC15" s="1">
        <f t="shared" si="52"/>
        <v>0</v>
      </c>
      <c r="BD15" s="1">
        <f t="shared" si="53"/>
        <v>0</v>
      </c>
      <c r="BF15" s="1">
        <f t="shared" si="54"/>
        <v>0</v>
      </c>
      <c r="BG15" s="1">
        <f t="shared" si="55"/>
        <v>0</v>
      </c>
      <c r="BH15" s="1">
        <f t="shared" si="56"/>
        <v>0</v>
      </c>
      <c r="BI15" s="1">
        <f t="shared" si="57"/>
        <v>0</v>
      </c>
      <c r="BJ15" s="1">
        <f t="shared" si="58"/>
        <v>0</v>
      </c>
    </row>
    <row r="16" spans="1:70" ht="28.5" customHeight="1">
      <c r="A16" s="332" t="str">
        <f t="array" ref="A16">IFERROR(INDEX(Meldeliste!$C$1:$C$68,LARGE((Meldeliste!$D$1:$D$68=$E$3)*(ROW(Meldeliste!$D$1:$D$68)),COUNTIF(Meldeliste!$D$1:$D$68,$E$3)+1-ROW(B10))),"")</f>
        <v/>
      </c>
      <c r="B16" s="316" t="str">
        <f t="array" ref="B16">IFERROR(INDEX(Meldeliste!$F$1:$F$68,LARGE((Meldeliste!$D$1:$D$68=$E$3)*(ROW(Meldeliste!$D$1:$D$68)),COUNTIF(Meldeliste!$D$1:$D$68,$E$3)+1-ROW(C10))),"")</f>
        <v/>
      </c>
      <c r="C16" s="316" t="str">
        <f t="array" ref="C16">IFERROR(INDEX(Meldeliste!$G$1:$G$68,LARGE((Meldeliste!$D$1:$D$68=$E$3)*(ROW(Meldeliste!$D$1:$D$68)),COUNTIF(Meldeliste!$D$1:$D$68,$E$3)+1-ROW(D10))),"")</f>
        <v/>
      </c>
      <c r="D16" s="316" t="str">
        <f t="array" ref="D16">IFERROR(INDEX(Meldeliste!$H$1:$H$68,LARGE((Meldeliste!$D$1:$D$68=$E$3)*(ROW(Meldeliste!$D$1:$D$68)),COUNTIF(Meldeliste!$D$1:$D$68,$E$3)+1-ROW(D10))),"")</f>
        <v/>
      </c>
      <c r="E16" s="317" t="str">
        <f t="array" ref="E16">IFERROR(INDEX(Meldeliste!$I$1:$I$68,LARGE((Meldeliste!$D$1:$D$68=$E$3)*(ROW(Meldeliste!$D$1:$D$68)),COUNTIF(Meldeliste!$D$1:$D$68,$E$3)+1-ROW(E10))),"")</f>
        <v/>
      </c>
      <c r="F16" s="317" t="str">
        <f t="array" ref="F16">IFERROR(INDEX(Meldeliste!$J$1:$J$68,LARGE((Meldeliste!$D$1:$D$68=$E$3)*(ROW(Meldeliste!$D$1:$D$68)),COUNTIF(Meldeliste!$D$1:$D$68,$E$3)+1-ROW(F10))),"")</f>
        <v/>
      </c>
      <c r="G16" s="532" t="str">
        <f t="array" ref="G16">IFERROR(INDEX(Meldeliste!$K$1:$K$68,LARGE((Meldeliste!$D$1:$D$68=$E$3)*(ROW(Meldeliste!$D$1:$D$68)),COUNTIF(Meldeliste!$D$1:$D$68,$E$3)+1-ROW(G10))),"")</f>
        <v/>
      </c>
      <c r="H16" s="535" t="str">
        <f t="array" ref="H16">IFERROR(INDEX(Meldeliste!$L$1:$L$68,LARGE((Meldeliste!$D$1:$D$68=$E$3)*(ROW(Meldeliste!$D$1:$D$68)),COUNTIF(Meldeliste!$D$1:$D$68,$E$3)+1-ROW(F10))),"")</f>
        <v/>
      </c>
      <c r="I16" s="256" t="str">
        <f>+IF(ISNUMBER($A16)=TRUE,+IF(Stammdaten!$C$20,"dns",""),"")</f>
        <v/>
      </c>
      <c r="J16" s="257" t="str">
        <f>+IF(ISNUMBER($A16)=TRUE,+IF(Stammdaten!$C$20&gt;1,"dns",""),"")</f>
        <v/>
      </c>
      <c r="K16" s="527" t="str">
        <f>+IF(ISNUMBER($A16)=TRUE,+IF(Stammdaten!$C$20&gt;2,"dns",""),"")</f>
        <v/>
      </c>
      <c r="L16" s="558" t="str">
        <f t="array" ref="L16">+IF(ISNUMBER($A16)=TRUE,+IF(Stammdaten!$C$20,IFERROR(INDEX(Meldeliste!$O$1:$O$68,LARGE((Meldeliste!$D$1:$D$68=$E$3)*(ROW(Meldeliste!$D$1:$D$68)),COUNTIF(Meldeliste!$D$1:$D$68,$E$3)+1-ROW(G10))),""),""),"")</f>
        <v/>
      </c>
      <c r="M16" s="347" t="str">
        <f t="shared" si="27"/>
        <v/>
      </c>
      <c r="N16" s="348" t="str">
        <f t="shared" si="59"/>
        <v/>
      </c>
      <c r="O16" s="349" t="str">
        <f t="shared" si="28"/>
        <v/>
      </c>
      <c r="P16" s="41" t="str">
        <f t="shared" ca="1" si="60"/>
        <v/>
      </c>
      <c r="Q16" s="44">
        <f t="shared" si="63"/>
        <v>10</v>
      </c>
      <c r="R16" s="6" t="str">
        <f t="array" ref="R16">IFERROR(INDEX(Meldeliste!$Q$1:$Q$68,LARGE((Meldeliste!$D$1:$D$68=$E$3)*(ROW(Meldeliste!$D$1:$D$68)),COUNTIF(Meldeliste!$D$1:$D$68,$E$3)+1-ROW(D10))),"")</f>
        <v/>
      </c>
      <c r="S16" s="45"/>
      <c r="T16" s="45">
        <f t="shared" si="61"/>
        <v>0</v>
      </c>
      <c r="U16" s="6">
        <f t="shared" si="62"/>
        <v>0</v>
      </c>
      <c r="V16" s="43">
        <f>+IF(COUNTBLANK(I16:K16)=2,VLOOKUP(I16,Rechnen!$A$1:$C$13,3,FALSE),IF(COUNTBLANK(I16:K16)=1,+VLOOKUP(I16,Rechnen!$A$1:$C$13,3,FALSE)+VLOOKUP(J16,Rechnen!$A$1:$C$13,3,FALSE),IF(COUNTBLANK(I16:K16)=0,VLOOKUP(I16,Rechnen!$A$1:$C$13,3,FALSE)+VLOOKUP(J16,Rechnen!$A$1:$C$13,3,FALSE)+VLOOKUP(K16,Rechnen!$A$1:$C$13,3,FALSE),0)))</f>
        <v>0</v>
      </c>
      <c r="W16" s="562">
        <f>IF(COUNTA(Meldeliste!$O$4:$O$68)=0,0,SUMPRODUCT(($G$7:$G$70=G16)*($M$7:$M$70=M16)*(($L$7:$L$70&lt;=L16)*-1)))</f>
        <v>0</v>
      </c>
      <c r="X16" s="15"/>
      <c r="Y16" s="549" t="str">
        <f t="array" ref="Y16">IFERROR(INDEX(Meldeliste!$M$1:$M$68,LARGE((Meldeliste!$D$1:$D$68=$E$3)*(ROW(Meldeliste!$D$1:$D$68)),COUNTIF(Meldeliste!$D$1:$D$68,$E$3)+1-ROW(G10))),"")</f>
        <v/>
      </c>
      <c r="Z16" s="328" t="str">
        <f t="array" ref="Z16">IFERROR(INDEX(Meldeliste!$P$1:$P$68,LARGE((Meldeliste!$D$1:$D$68=$E$3)*(ROW(Meldeliste!$D$1:$D$68)),COUNTIF(Meldeliste!$D$1:$D$68,$E$3)+1-ROW(G10))),"")</f>
        <v/>
      </c>
      <c r="AB16" s="1">
        <f t="shared" si="29"/>
        <v>0</v>
      </c>
      <c r="AC16" s="1">
        <f t="shared" si="30"/>
        <v>0</v>
      </c>
      <c r="AD16" s="1">
        <f t="shared" si="31"/>
        <v>0</v>
      </c>
      <c r="AE16" s="1">
        <f t="shared" si="32"/>
        <v>0</v>
      </c>
      <c r="AF16" s="1">
        <f t="shared" si="33"/>
        <v>0</v>
      </c>
      <c r="AH16" s="1">
        <f t="shared" si="34"/>
        <v>0</v>
      </c>
      <c r="AI16" s="1">
        <f t="shared" si="35"/>
        <v>0</v>
      </c>
      <c r="AJ16" s="1">
        <f t="shared" si="36"/>
        <v>0</v>
      </c>
      <c r="AK16" s="1">
        <f t="shared" si="37"/>
        <v>0</v>
      </c>
      <c r="AL16" s="1">
        <f t="shared" si="38"/>
        <v>0</v>
      </c>
      <c r="AN16" s="1">
        <f t="shared" si="39"/>
        <v>0</v>
      </c>
      <c r="AO16" s="1">
        <f t="shared" si="40"/>
        <v>0</v>
      </c>
      <c r="AP16" s="1">
        <f t="shared" si="41"/>
        <v>0</v>
      </c>
      <c r="AQ16" s="1">
        <f t="shared" si="42"/>
        <v>0</v>
      </c>
      <c r="AR16" s="1">
        <f t="shared" si="43"/>
        <v>0</v>
      </c>
      <c r="AT16" s="1">
        <f t="shared" si="44"/>
        <v>0</v>
      </c>
      <c r="AU16" s="1">
        <f t="shared" si="45"/>
        <v>0</v>
      </c>
      <c r="AV16" s="1">
        <f t="shared" si="46"/>
        <v>0</v>
      </c>
      <c r="AW16" s="1">
        <f t="shared" si="47"/>
        <v>0</v>
      </c>
      <c r="AX16" s="1">
        <f t="shared" si="48"/>
        <v>0</v>
      </c>
      <c r="AZ16" s="1">
        <f t="shared" si="49"/>
        <v>0</v>
      </c>
      <c r="BA16" s="1">
        <f t="shared" si="50"/>
        <v>0</v>
      </c>
      <c r="BB16" s="1">
        <f t="shared" si="51"/>
        <v>0</v>
      </c>
      <c r="BC16" s="1">
        <f t="shared" si="52"/>
        <v>0</v>
      </c>
      <c r="BD16" s="1">
        <f t="shared" si="53"/>
        <v>0</v>
      </c>
      <c r="BF16" s="1">
        <f t="shared" si="54"/>
        <v>0</v>
      </c>
      <c r="BG16" s="1">
        <f t="shared" si="55"/>
        <v>0</v>
      </c>
      <c r="BH16" s="1">
        <f t="shared" si="56"/>
        <v>0</v>
      </c>
      <c r="BI16" s="1">
        <f t="shared" si="57"/>
        <v>0</v>
      </c>
      <c r="BJ16" s="1">
        <f t="shared" si="58"/>
        <v>0</v>
      </c>
    </row>
    <row r="17" spans="1:71" ht="28.5" customHeight="1">
      <c r="A17" s="332" t="str">
        <f t="array" ref="A17">IFERROR(INDEX(Meldeliste!$C$1:$C$68,LARGE((Meldeliste!$D$1:$D$68=$E$3)*(ROW(Meldeliste!$D$1:$D$68)),COUNTIF(Meldeliste!$D$1:$D$68,$E$3)+1-ROW(B11))),"")</f>
        <v/>
      </c>
      <c r="B17" s="316" t="str">
        <f t="array" ref="B17">IFERROR(INDEX(Meldeliste!$F$1:$F$68,LARGE((Meldeliste!$D$1:$D$68=$E$3)*(ROW(Meldeliste!$D$1:$D$68)),COUNTIF(Meldeliste!$D$1:$D$68,$E$3)+1-ROW(C11))),"")</f>
        <v/>
      </c>
      <c r="C17" s="316" t="str">
        <f t="array" ref="C17">IFERROR(INDEX(Meldeliste!$G$1:$G$68,LARGE((Meldeliste!$D$1:$D$68=$E$3)*(ROW(Meldeliste!$D$1:$D$68)),COUNTIF(Meldeliste!$D$1:$D$68,$E$3)+1-ROW(D11))),"")</f>
        <v/>
      </c>
      <c r="D17" s="316" t="str">
        <f t="array" ref="D17">IFERROR(INDEX(Meldeliste!$H$1:$H$68,LARGE((Meldeliste!$D$1:$D$68=$E$3)*(ROW(Meldeliste!$D$1:$D$68)),COUNTIF(Meldeliste!$D$1:$D$68,$E$3)+1-ROW(D11))),"")</f>
        <v/>
      </c>
      <c r="E17" s="317" t="str">
        <f t="array" ref="E17">IFERROR(INDEX(Meldeliste!$I$1:$I$68,LARGE((Meldeliste!$D$1:$D$68=$E$3)*(ROW(Meldeliste!$D$1:$D$68)),COUNTIF(Meldeliste!$D$1:$D$68,$E$3)+1-ROW(E11))),"")</f>
        <v/>
      </c>
      <c r="F17" s="317" t="str">
        <f t="array" ref="F17">IFERROR(INDEX(Meldeliste!$J$1:$J$68,LARGE((Meldeliste!$D$1:$D$68=$E$3)*(ROW(Meldeliste!$D$1:$D$68)),COUNTIF(Meldeliste!$D$1:$D$68,$E$3)+1-ROW(F11))),"")</f>
        <v/>
      </c>
      <c r="G17" s="532" t="str">
        <f t="array" ref="G17">IFERROR(INDEX(Meldeliste!$K$1:$K$68,LARGE((Meldeliste!$D$1:$D$68=$E$3)*(ROW(Meldeliste!$D$1:$D$68)),COUNTIF(Meldeliste!$D$1:$D$68,$E$3)+1-ROW(G11))),"")</f>
        <v/>
      </c>
      <c r="H17" s="535" t="str">
        <f t="array" ref="H17">IFERROR(INDEX(Meldeliste!$L$1:$L$68,LARGE((Meldeliste!$D$1:$D$68=$E$3)*(ROW(Meldeliste!$D$1:$D$68)),COUNTIF(Meldeliste!$D$1:$D$68,$E$3)+1-ROW(F11))),"")</f>
        <v/>
      </c>
      <c r="I17" s="256" t="str">
        <f>+IF(ISNUMBER($A17)=TRUE,+IF(Stammdaten!$C$20,"dns",""),"")</f>
        <v/>
      </c>
      <c r="J17" s="257" t="str">
        <f>+IF(ISNUMBER($A17)=TRUE,+IF(Stammdaten!$C$20&gt;1,"dns",""),"")</f>
        <v/>
      </c>
      <c r="K17" s="527" t="str">
        <f>+IF(ISNUMBER($A17)=TRUE,+IF(Stammdaten!$C$20&gt;2,"dns",""),"")</f>
        <v/>
      </c>
      <c r="L17" s="558" t="str">
        <f t="array" ref="L17">+IF(ISNUMBER($A17)=TRUE,+IF(Stammdaten!$C$20,IFERROR(INDEX(Meldeliste!$O$1:$O$68,LARGE((Meldeliste!$D$1:$D$68=$E$3)*(ROW(Meldeliste!$D$1:$D$68)),COUNTIF(Meldeliste!$D$1:$D$68,$E$3)+1-ROW(G11))),""),""),"")</f>
        <v/>
      </c>
      <c r="M17" s="347" t="str">
        <f t="shared" si="27"/>
        <v/>
      </c>
      <c r="N17" s="348" t="str">
        <f t="shared" si="59"/>
        <v/>
      </c>
      <c r="O17" s="349" t="str">
        <f t="shared" si="28"/>
        <v/>
      </c>
      <c r="P17" s="41" t="str">
        <f t="shared" ca="1" si="60"/>
        <v/>
      </c>
      <c r="Q17" s="44">
        <f t="shared" si="63"/>
        <v>11</v>
      </c>
      <c r="R17" s="6" t="str">
        <f t="array" ref="R17">IFERROR(INDEX(Meldeliste!$Q$1:$Q$68,LARGE((Meldeliste!$D$1:$D$68=$E$3)*(ROW(Meldeliste!$D$1:$D$68)),COUNTIF(Meldeliste!$D$1:$D$68,$E$3)+1-ROW(D11))),"")</f>
        <v/>
      </c>
      <c r="S17" s="45"/>
      <c r="T17" s="45">
        <f t="shared" si="61"/>
        <v>0</v>
      </c>
      <c r="U17" s="6">
        <f t="shared" si="62"/>
        <v>0</v>
      </c>
      <c r="V17" s="43">
        <f>+IF(COUNTBLANK(I17:K17)=2,VLOOKUP(I17,Rechnen!$A$1:$C$13,3,FALSE),IF(COUNTBLANK(I17:K17)=1,+VLOOKUP(I17,Rechnen!$A$1:$C$13,3,FALSE)+VLOOKUP(J17,Rechnen!$A$1:$C$13,3,FALSE),IF(COUNTBLANK(I17:K17)=0,VLOOKUP(I17,Rechnen!$A$1:$C$13,3,FALSE)+VLOOKUP(J17,Rechnen!$A$1:$C$13,3,FALSE)+VLOOKUP(K17,Rechnen!$A$1:$C$13,3,FALSE),0)))</f>
        <v>0</v>
      </c>
      <c r="W17" s="562">
        <f>IF(COUNTA(Meldeliste!$O$4:$O$68)=0,0,SUMPRODUCT(($G$7:$G$70=G17)*($M$7:$M$70=M17)*(($L$7:$L$70&lt;=L17)*-1)))</f>
        <v>0</v>
      </c>
      <c r="X17" s="15"/>
      <c r="Y17" s="549" t="str">
        <f t="array" ref="Y17">IFERROR(INDEX(Meldeliste!$M$1:$M$68,LARGE((Meldeliste!$D$1:$D$68=$E$3)*(ROW(Meldeliste!$D$1:$D$68)),COUNTIF(Meldeliste!$D$1:$D$68,$E$3)+1-ROW(G11))),"")</f>
        <v/>
      </c>
      <c r="Z17" s="328" t="str">
        <f t="array" ref="Z17">IFERROR(INDEX(Meldeliste!$P$1:$P$68,LARGE((Meldeliste!$D$1:$D$68=$E$3)*(ROW(Meldeliste!$D$1:$D$68)),COUNTIF(Meldeliste!$D$1:$D$68,$E$3)+1-ROW(G11))),"")</f>
        <v/>
      </c>
      <c r="AB17" s="1">
        <f t="shared" si="29"/>
        <v>0</v>
      </c>
      <c r="AC17" s="1">
        <f t="shared" si="30"/>
        <v>0</v>
      </c>
      <c r="AD17" s="1">
        <f t="shared" si="31"/>
        <v>0</v>
      </c>
      <c r="AE17" s="1">
        <f t="shared" si="32"/>
        <v>0</v>
      </c>
      <c r="AF17" s="1">
        <f t="shared" si="33"/>
        <v>0</v>
      </c>
      <c r="AH17" s="1">
        <f t="shared" si="34"/>
        <v>0</v>
      </c>
      <c r="AI17" s="1">
        <f t="shared" si="35"/>
        <v>0</v>
      </c>
      <c r="AJ17" s="1">
        <f t="shared" si="36"/>
        <v>0</v>
      </c>
      <c r="AK17" s="1">
        <f t="shared" si="37"/>
        <v>0</v>
      </c>
      <c r="AL17" s="1">
        <f t="shared" si="38"/>
        <v>0</v>
      </c>
      <c r="AN17" s="1">
        <f t="shared" si="39"/>
        <v>0</v>
      </c>
      <c r="AO17" s="1">
        <f t="shared" si="40"/>
        <v>0</v>
      </c>
      <c r="AP17" s="1">
        <f t="shared" si="41"/>
        <v>0</v>
      </c>
      <c r="AQ17" s="1">
        <f t="shared" si="42"/>
        <v>0</v>
      </c>
      <c r="AR17" s="1">
        <f t="shared" si="43"/>
        <v>0</v>
      </c>
      <c r="AT17" s="1">
        <f t="shared" si="44"/>
        <v>0</v>
      </c>
      <c r="AU17" s="1">
        <f t="shared" si="45"/>
        <v>0</v>
      </c>
      <c r="AV17" s="1">
        <f t="shared" si="46"/>
        <v>0</v>
      </c>
      <c r="AW17" s="1">
        <f t="shared" si="47"/>
        <v>0</v>
      </c>
      <c r="AX17" s="1">
        <f t="shared" si="48"/>
        <v>0</v>
      </c>
      <c r="AZ17" s="1">
        <f t="shared" si="49"/>
        <v>0</v>
      </c>
      <c r="BA17" s="1">
        <f t="shared" si="50"/>
        <v>0</v>
      </c>
      <c r="BB17" s="1">
        <f t="shared" si="51"/>
        <v>0</v>
      </c>
      <c r="BC17" s="1">
        <f t="shared" si="52"/>
        <v>0</v>
      </c>
      <c r="BD17" s="1">
        <f t="shared" si="53"/>
        <v>0</v>
      </c>
      <c r="BF17" s="1">
        <f t="shared" si="54"/>
        <v>0</v>
      </c>
      <c r="BG17" s="1">
        <f t="shared" si="55"/>
        <v>0</v>
      </c>
      <c r="BH17" s="1">
        <f t="shared" si="56"/>
        <v>0</v>
      </c>
      <c r="BI17" s="1">
        <f t="shared" si="57"/>
        <v>0</v>
      </c>
      <c r="BJ17" s="1">
        <f t="shared" si="58"/>
        <v>0</v>
      </c>
    </row>
    <row r="18" spans="1:71" ht="28.5" customHeight="1">
      <c r="A18" s="332" t="str">
        <f t="array" ref="A18">IFERROR(INDEX(Meldeliste!$C$1:$C$68,LARGE((Meldeliste!$D$1:$D$68=$E$3)*(ROW(Meldeliste!$D$1:$D$68)),COUNTIF(Meldeliste!$D$1:$D$68,$E$3)+1-ROW(B12))),"")</f>
        <v/>
      </c>
      <c r="B18" s="316" t="str">
        <f t="array" ref="B18">IFERROR(INDEX(Meldeliste!$F$1:$F$68,LARGE((Meldeliste!$D$1:$D$68=$E$3)*(ROW(Meldeliste!$D$1:$D$68)),COUNTIF(Meldeliste!$D$1:$D$68,$E$3)+1-ROW(C12))),"")</f>
        <v/>
      </c>
      <c r="C18" s="316" t="str">
        <f t="array" ref="C18">IFERROR(INDEX(Meldeliste!$G$1:$G$68,LARGE((Meldeliste!$D$1:$D$68=$E$3)*(ROW(Meldeliste!$D$1:$D$68)),COUNTIF(Meldeliste!$D$1:$D$68,$E$3)+1-ROW(D12))),"")</f>
        <v/>
      </c>
      <c r="D18" s="316" t="str">
        <f t="array" ref="D18">IFERROR(INDEX(Meldeliste!$H$1:$H$68,LARGE((Meldeliste!$D$1:$D$68=$E$3)*(ROW(Meldeliste!$D$1:$D$68)),COUNTIF(Meldeliste!$D$1:$D$68,$E$3)+1-ROW(D12))),"")</f>
        <v/>
      </c>
      <c r="E18" s="317" t="str">
        <f t="array" ref="E18">IFERROR(INDEX(Meldeliste!$I$1:$I$68,LARGE((Meldeliste!$D$1:$D$68=$E$3)*(ROW(Meldeliste!$D$1:$D$68)),COUNTIF(Meldeliste!$D$1:$D$68,$E$3)+1-ROW(E12))),"")</f>
        <v/>
      </c>
      <c r="F18" s="317" t="str">
        <f t="array" ref="F18">IFERROR(INDEX(Meldeliste!$J$1:$J$68,LARGE((Meldeliste!$D$1:$D$68=$E$3)*(ROW(Meldeliste!$D$1:$D$68)),COUNTIF(Meldeliste!$D$1:$D$68,$E$3)+1-ROW(F12))),"")</f>
        <v/>
      </c>
      <c r="G18" s="532" t="str">
        <f t="array" ref="G18">IFERROR(INDEX(Meldeliste!$K$1:$K$68,LARGE((Meldeliste!$D$1:$D$68=$E$3)*(ROW(Meldeliste!$D$1:$D$68)),COUNTIF(Meldeliste!$D$1:$D$68,$E$3)+1-ROW(G12))),"")</f>
        <v/>
      </c>
      <c r="H18" s="535" t="str">
        <f t="array" ref="H18">IFERROR(INDEX(Meldeliste!$L$1:$L$68,LARGE((Meldeliste!$D$1:$D$68=$E$3)*(ROW(Meldeliste!$D$1:$D$68)),COUNTIF(Meldeliste!$D$1:$D$68,$E$3)+1-ROW(F12))),"")</f>
        <v/>
      </c>
      <c r="I18" s="256" t="str">
        <f>+IF(ISNUMBER($A18)=TRUE,+IF(Stammdaten!$C$20,"dns",""),"")</f>
        <v/>
      </c>
      <c r="J18" s="257" t="str">
        <f>+IF(ISNUMBER($A18)=TRUE,+IF(Stammdaten!$C$20&gt;1,"dns",""),"")</f>
        <v/>
      </c>
      <c r="K18" s="527" t="str">
        <f>+IF(ISNUMBER($A18)=TRUE,+IF(Stammdaten!$C$20&gt;2,"dns",""),"")</f>
        <v/>
      </c>
      <c r="L18" s="558" t="str">
        <f t="array" ref="L18">+IF(ISNUMBER($A18)=TRUE,+IF(Stammdaten!$C$20,IFERROR(INDEX(Meldeliste!$O$1:$O$68,LARGE((Meldeliste!$D$1:$D$68=$E$3)*(ROW(Meldeliste!$D$1:$D$68)),COUNTIF(Meldeliste!$D$1:$D$68,$E$3)+1-ROW(G12))),""),""),"")</f>
        <v/>
      </c>
      <c r="M18" s="347" t="str">
        <f t="shared" si="27"/>
        <v/>
      </c>
      <c r="N18" s="348" t="str">
        <f t="shared" si="59"/>
        <v/>
      </c>
      <c r="O18" s="349" t="str">
        <f t="shared" si="28"/>
        <v/>
      </c>
      <c r="P18" s="41" t="str">
        <f t="shared" ca="1" si="60"/>
        <v/>
      </c>
      <c r="Q18" s="44">
        <f t="shared" si="63"/>
        <v>12</v>
      </c>
      <c r="R18" s="6" t="str">
        <f t="array" ref="R18">IFERROR(INDEX(Meldeliste!$Q$1:$Q$68,LARGE((Meldeliste!$D$1:$D$68=$E$3)*(ROW(Meldeliste!$D$1:$D$68)),COUNTIF(Meldeliste!$D$1:$D$68,$E$3)+1-ROW(D12))),"")</f>
        <v/>
      </c>
      <c r="S18" s="45"/>
      <c r="T18" s="45">
        <f t="shared" si="61"/>
        <v>0</v>
      </c>
      <c r="U18" s="6">
        <f t="shared" si="62"/>
        <v>0</v>
      </c>
      <c r="V18" s="43">
        <f>+IF(COUNTBLANK(I18:K18)=2,VLOOKUP(I18,Rechnen!$A$1:$C$13,3,FALSE),IF(COUNTBLANK(I18:K18)=1,+VLOOKUP(I18,Rechnen!$A$1:$C$13,3,FALSE)+VLOOKUP(J18,Rechnen!$A$1:$C$13,3,FALSE),IF(COUNTBLANK(I18:K18)=0,VLOOKUP(I18,Rechnen!$A$1:$C$13,3,FALSE)+VLOOKUP(J18,Rechnen!$A$1:$C$13,3,FALSE)+VLOOKUP(K18,Rechnen!$A$1:$C$13,3,FALSE),0)))</f>
        <v>0</v>
      </c>
      <c r="W18" s="562">
        <f>IF(COUNTA(Meldeliste!$O$4:$O$68)=0,0,SUMPRODUCT(($G$7:$G$70=G18)*($M$7:$M$70=M18)*(($L$7:$L$70&lt;=L18)*-1)))</f>
        <v>0</v>
      </c>
      <c r="X18" s="15"/>
      <c r="Y18" s="549" t="str">
        <f t="array" ref="Y18">IFERROR(INDEX(Meldeliste!$M$1:$M$68,LARGE((Meldeliste!$D$1:$D$68=$E$3)*(ROW(Meldeliste!$D$1:$D$68)),COUNTIF(Meldeliste!$D$1:$D$68,$E$3)+1-ROW(G12))),"")</f>
        <v/>
      </c>
      <c r="Z18" s="328" t="str">
        <f t="array" ref="Z18">IFERROR(INDEX(Meldeliste!$P$1:$P$68,LARGE((Meldeliste!$D$1:$D$68=$E$3)*(ROW(Meldeliste!$D$1:$D$68)),COUNTIF(Meldeliste!$D$1:$D$68,$E$3)+1-ROW(G12))),"")</f>
        <v/>
      </c>
      <c r="AB18" s="1">
        <f t="shared" si="29"/>
        <v>0</v>
      </c>
      <c r="AC18" s="1">
        <f t="shared" si="30"/>
        <v>0</v>
      </c>
      <c r="AD18" s="1">
        <f t="shared" si="31"/>
        <v>0</v>
      </c>
      <c r="AE18" s="1">
        <f t="shared" si="32"/>
        <v>0</v>
      </c>
      <c r="AF18" s="1">
        <f t="shared" si="33"/>
        <v>0</v>
      </c>
      <c r="AH18" s="1">
        <f t="shared" si="34"/>
        <v>0</v>
      </c>
      <c r="AI18" s="1">
        <f t="shared" si="35"/>
        <v>0</v>
      </c>
      <c r="AJ18" s="1">
        <f t="shared" si="36"/>
        <v>0</v>
      </c>
      <c r="AK18" s="1">
        <f t="shared" si="37"/>
        <v>0</v>
      </c>
      <c r="AL18" s="1">
        <f t="shared" si="38"/>
        <v>0</v>
      </c>
      <c r="AN18" s="1">
        <f t="shared" si="39"/>
        <v>0</v>
      </c>
      <c r="AO18" s="1">
        <f t="shared" si="40"/>
        <v>0</v>
      </c>
      <c r="AP18" s="1">
        <f t="shared" si="41"/>
        <v>0</v>
      </c>
      <c r="AQ18" s="1">
        <f t="shared" si="42"/>
        <v>0</v>
      </c>
      <c r="AR18" s="1">
        <f t="shared" si="43"/>
        <v>0</v>
      </c>
      <c r="AT18" s="1">
        <f t="shared" si="44"/>
        <v>0</v>
      </c>
      <c r="AU18" s="1">
        <f t="shared" si="45"/>
        <v>0</v>
      </c>
      <c r="AV18" s="1">
        <f t="shared" si="46"/>
        <v>0</v>
      </c>
      <c r="AW18" s="1">
        <f t="shared" si="47"/>
        <v>0</v>
      </c>
      <c r="AX18" s="1">
        <f t="shared" si="48"/>
        <v>0</v>
      </c>
      <c r="AZ18" s="1">
        <f t="shared" si="49"/>
        <v>0</v>
      </c>
      <c r="BA18" s="1">
        <f t="shared" si="50"/>
        <v>0</v>
      </c>
      <c r="BB18" s="1">
        <f t="shared" si="51"/>
        <v>0</v>
      </c>
      <c r="BC18" s="1">
        <f t="shared" si="52"/>
        <v>0</v>
      </c>
      <c r="BD18" s="1">
        <f t="shared" si="53"/>
        <v>0</v>
      </c>
      <c r="BF18" s="1">
        <f t="shared" si="54"/>
        <v>0</v>
      </c>
      <c r="BG18" s="1">
        <f t="shared" si="55"/>
        <v>0</v>
      </c>
      <c r="BH18" s="1">
        <f t="shared" si="56"/>
        <v>0</v>
      </c>
      <c r="BI18" s="1">
        <f t="shared" si="57"/>
        <v>0</v>
      </c>
      <c r="BJ18" s="1">
        <f t="shared" si="58"/>
        <v>0</v>
      </c>
    </row>
    <row r="19" spans="1:71" ht="28.5" customHeight="1">
      <c r="A19" s="332" t="str">
        <f t="array" ref="A19">IFERROR(INDEX(Meldeliste!$C$1:$C$68,LARGE((Meldeliste!$D$1:$D$68=$E$3)*(ROW(Meldeliste!$D$1:$D$68)),COUNTIF(Meldeliste!$D$1:$D$68,$E$3)+1-ROW(B13))),"")</f>
        <v/>
      </c>
      <c r="B19" s="316" t="str">
        <f t="array" ref="B19">IFERROR(INDEX(Meldeliste!$F$1:$F$68,LARGE((Meldeliste!$D$1:$D$68=$E$3)*(ROW(Meldeliste!$D$1:$D$68)),COUNTIF(Meldeliste!$D$1:$D$68,$E$3)+1-ROW(C13))),"")</f>
        <v/>
      </c>
      <c r="C19" s="316" t="str">
        <f t="array" ref="C19">IFERROR(INDEX(Meldeliste!$G$1:$G$68,LARGE((Meldeliste!$D$1:$D$68=$E$3)*(ROW(Meldeliste!$D$1:$D$68)),COUNTIF(Meldeliste!$D$1:$D$68,$E$3)+1-ROW(D13))),"")</f>
        <v/>
      </c>
      <c r="D19" s="316" t="str">
        <f t="array" ref="D19">IFERROR(INDEX(Meldeliste!$H$1:$H$68,LARGE((Meldeliste!$D$1:$D$68=$E$3)*(ROW(Meldeliste!$D$1:$D$68)),COUNTIF(Meldeliste!$D$1:$D$68,$E$3)+1-ROW(D13))),"")</f>
        <v/>
      </c>
      <c r="E19" s="317" t="str">
        <f t="array" ref="E19">IFERROR(INDEX(Meldeliste!$I$1:$I$68,LARGE((Meldeliste!$D$1:$D$68=$E$3)*(ROW(Meldeliste!$D$1:$D$68)),COUNTIF(Meldeliste!$D$1:$D$68,$E$3)+1-ROW(E13))),"")</f>
        <v/>
      </c>
      <c r="F19" s="317" t="str">
        <f t="array" ref="F19">IFERROR(INDEX(Meldeliste!$J$1:$J$68,LARGE((Meldeliste!$D$1:$D$68=$E$3)*(ROW(Meldeliste!$D$1:$D$68)),COUNTIF(Meldeliste!$D$1:$D$68,$E$3)+1-ROW(F13))),"")</f>
        <v/>
      </c>
      <c r="G19" s="532" t="str">
        <f t="array" ref="G19">IFERROR(INDEX(Meldeliste!$K$1:$K$68,LARGE((Meldeliste!$D$1:$D$68=$E$3)*(ROW(Meldeliste!$D$1:$D$68)),COUNTIF(Meldeliste!$D$1:$D$68,$E$3)+1-ROW(G13))),"")</f>
        <v/>
      </c>
      <c r="H19" s="535" t="str">
        <f t="array" ref="H19">IFERROR(INDEX(Meldeliste!$L$1:$L$68,LARGE((Meldeliste!$D$1:$D$68=$E$3)*(ROW(Meldeliste!$D$1:$D$68)),COUNTIF(Meldeliste!$D$1:$D$68,$E$3)+1-ROW(F13))),"")</f>
        <v/>
      </c>
      <c r="I19" s="256" t="str">
        <f>+IF(ISNUMBER($A19)=TRUE,+IF(Stammdaten!$C$20,"dns",""),"")</f>
        <v/>
      </c>
      <c r="J19" s="257" t="str">
        <f>+IF(ISNUMBER($A19)=TRUE,+IF(Stammdaten!$C$20&gt;1,"dns",""),"")</f>
        <v/>
      </c>
      <c r="K19" s="527" t="str">
        <f>+IF(ISNUMBER($A19)=TRUE,+IF(Stammdaten!$C$20&gt;2,"dns",""),"")</f>
        <v/>
      </c>
      <c r="L19" s="558" t="str">
        <f t="array" ref="L19">+IF(ISNUMBER($A19)=TRUE,+IF(Stammdaten!$C$20,IFERROR(INDEX(Meldeliste!$O$1:$O$68,LARGE((Meldeliste!$D$1:$D$68=$E$3)*(ROW(Meldeliste!$D$1:$D$68)),COUNTIF(Meldeliste!$D$1:$D$68,$E$3)+1-ROW(G13))),""),""),"")</f>
        <v/>
      </c>
      <c r="M19" s="347" t="str">
        <f t="shared" si="27"/>
        <v/>
      </c>
      <c r="N19" s="348" t="str">
        <f t="shared" si="59"/>
        <v/>
      </c>
      <c r="O19" s="349" t="str">
        <f t="shared" si="28"/>
        <v/>
      </c>
      <c r="P19" s="41" t="str">
        <f t="shared" ca="1" si="60"/>
        <v/>
      </c>
      <c r="Q19" s="44">
        <f t="shared" si="63"/>
        <v>13</v>
      </c>
      <c r="R19" s="6" t="str">
        <f t="array" ref="R19">IFERROR(INDEX(Meldeliste!$Q$1:$Q$68,LARGE((Meldeliste!$D$1:$D$68=$E$3)*(ROW(Meldeliste!$D$1:$D$68)),COUNTIF(Meldeliste!$D$1:$D$68,$E$3)+1-ROW(D13))),"")</f>
        <v/>
      </c>
      <c r="S19" s="45"/>
      <c r="T19" s="45">
        <f t="shared" si="61"/>
        <v>0</v>
      </c>
      <c r="U19" s="6">
        <f t="shared" si="62"/>
        <v>0</v>
      </c>
      <c r="V19" s="43">
        <f>+IF(COUNTBLANK(I19:K19)=2,VLOOKUP(I19,Rechnen!$A$1:$C$13,3,FALSE),IF(COUNTBLANK(I19:K19)=1,+VLOOKUP(I19,Rechnen!$A$1:$C$13,3,FALSE)+VLOOKUP(J19,Rechnen!$A$1:$C$13,3,FALSE),IF(COUNTBLANK(I19:K19)=0,VLOOKUP(I19,Rechnen!$A$1:$C$13,3,FALSE)+VLOOKUP(J19,Rechnen!$A$1:$C$13,3,FALSE)+VLOOKUP(K19,Rechnen!$A$1:$C$13,3,FALSE),0)))</f>
        <v>0</v>
      </c>
      <c r="W19" s="562">
        <f>IF(COUNTA(Meldeliste!$O$4:$O$68)=0,0,SUMPRODUCT(($G$7:$G$70=G19)*($M$7:$M$70=M19)*(($L$7:$L$70&lt;=L19)*-1)))</f>
        <v>0</v>
      </c>
      <c r="X19" s="15"/>
      <c r="Y19" s="549" t="str">
        <f t="array" ref="Y19">IFERROR(INDEX(Meldeliste!$M$1:$M$68,LARGE((Meldeliste!$D$1:$D$68=$E$3)*(ROW(Meldeliste!$D$1:$D$68)),COUNTIF(Meldeliste!$D$1:$D$68,$E$3)+1-ROW(G13))),"")</f>
        <v/>
      </c>
      <c r="Z19" s="328" t="str">
        <f t="array" ref="Z19">IFERROR(INDEX(Meldeliste!$P$1:$P$68,LARGE((Meldeliste!$D$1:$D$68=$E$3)*(ROW(Meldeliste!$D$1:$D$68)),COUNTIF(Meldeliste!$D$1:$D$68,$E$3)+1-ROW(G13))),"")</f>
        <v/>
      </c>
      <c r="AB19" s="1">
        <f t="shared" si="29"/>
        <v>0</v>
      </c>
      <c r="AC19" s="1">
        <f t="shared" si="30"/>
        <v>0</v>
      </c>
      <c r="AD19" s="1">
        <f t="shared" si="31"/>
        <v>0</v>
      </c>
      <c r="AE19" s="1">
        <f t="shared" si="32"/>
        <v>0</v>
      </c>
      <c r="AF19" s="1">
        <f t="shared" si="33"/>
        <v>0</v>
      </c>
      <c r="AH19" s="1">
        <f t="shared" si="34"/>
        <v>0</v>
      </c>
      <c r="AI19" s="1">
        <f t="shared" si="35"/>
        <v>0</v>
      </c>
      <c r="AJ19" s="1">
        <f t="shared" si="36"/>
        <v>0</v>
      </c>
      <c r="AK19" s="1">
        <f t="shared" si="37"/>
        <v>0</v>
      </c>
      <c r="AL19" s="1">
        <f t="shared" si="38"/>
        <v>0</v>
      </c>
      <c r="AN19" s="1">
        <f t="shared" si="39"/>
        <v>0</v>
      </c>
      <c r="AO19" s="1">
        <f t="shared" si="40"/>
        <v>0</v>
      </c>
      <c r="AP19" s="1">
        <f t="shared" si="41"/>
        <v>0</v>
      </c>
      <c r="AQ19" s="1">
        <f t="shared" si="42"/>
        <v>0</v>
      </c>
      <c r="AR19" s="1">
        <f t="shared" si="43"/>
        <v>0</v>
      </c>
      <c r="AT19" s="1">
        <f t="shared" si="44"/>
        <v>0</v>
      </c>
      <c r="AU19" s="1">
        <f t="shared" si="45"/>
        <v>0</v>
      </c>
      <c r="AV19" s="1">
        <f t="shared" si="46"/>
        <v>0</v>
      </c>
      <c r="AW19" s="1">
        <f t="shared" si="47"/>
        <v>0</v>
      </c>
      <c r="AX19" s="1">
        <f t="shared" si="48"/>
        <v>0</v>
      </c>
      <c r="AZ19" s="1">
        <f t="shared" si="49"/>
        <v>0</v>
      </c>
      <c r="BA19" s="1">
        <f t="shared" si="50"/>
        <v>0</v>
      </c>
      <c r="BB19" s="1">
        <f t="shared" si="51"/>
        <v>0</v>
      </c>
      <c r="BC19" s="1">
        <f t="shared" si="52"/>
        <v>0</v>
      </c>
      <c r="BD19" s="1">
        <f t="shared" si="53"/>
        <v>0</v>
      </c>
      <c r="BF19" s="1">
        <f t="shared" si="54"/>
        <v>0</v>
      </c>
      <c r="BG19" s="1">
        <f t="shared" si="55"/>
        <v>0</v>
      </c>
      <c r="BH19" s="1">
        <f t="shared" si="56"/>
        <v>0</v>
      </c>
      <c r="BI19" s="1">
        <f t="shared" si="57"/>
        <v>0</v>
      </c>
      <c r="BJ19" s="1">
        <f t="shared" si="58"/>
        <v>0</v>
      </c>
    </row>
    <row r="20" spans="1:71" ht="28.5" customHeight="1">
      <c r="A20" s="332" t="str">
        <f t="array" ref="A20">IFERROR(INDEX(Meldeliste!$C$1:$C$68,LARGE((Meldeliste!$D$1:$D$68=$E$3)*(ROW(Meldeliste!$D$1:$D$68)),COUNTIF(Meldeliste!$D$1:$D$68,$E$3)+1-ROW(B14))),"")</f>
        <v/>
      </c>
      <c r="B20" s="316" t="str">
        <f t="array" ref="B20">IFERROR(INDEX(Meldeliste!$F$1:$F$68,LARGE((Meldeliste!$D$1:$D$68=$E$3)*(ROW(Meldeliste!$D$1:$D$68)),COUNTIF(Meldeliste!$D$1:$D$68,$E$3)+1-ROW(C14))),"")</f>
        <v/>
      </c>
      <c r="C20" s="316" t="str">
        <f t="array" ref="C20">IFERROR(INDEX(Meldeliste!$G$1:$G$68,LARGE((Meldeliste!$D$1:$D$68=$E$3)*(ROW(Meldeliste!$D$1:$D$68)),COUNTIF(Meldeliste!$D$1:$D$68,$E$3)+1-ROW(D14))),"")</f>
        <v/>
      </c>
      <c r="D20" s="316" t="str">
        <f t="array" ref="D20">IFERROR(INDEX(Meldeliste!$H$1:$H$68,LARGE((Meldeliste!$D$1:$D$68=$E$3)*(ROW(Meldeliste!$D$1:$D$68)),COUNTIF(Meldeliste!$D$1:$D$68,$E$3)+1-ROW(D14))),"")</f>
        <v/>
      </c>
      <c r="E20" s="317" t="str">
        <f t="array" ref="E20">IFERROR(INDEX(Meldeliste!$I$1:$I$68,LARGE((Meldeliste!$D$1:$D$68=$E$3)*(ROW(Meldeliste!$D$1:$D$68)),COUNTIF(Meldeliste!$D$1:$D$68,$E$3)+1-ROW(E14))),"")</f>
        <v/>
      </c>
      <c r="F20" s="317" t="str">
        <f t="array" ref="F20">IFERROR(INDEX(Meldeliste!$J$1:$J$68,LARGE((Meldeliste!$D$1:$D$68=$E$3)*(ROW(Meldeliste!$D$1:$D$68)),COUNTIF(Meldeliste!$D$1:$D$68,$E$3)+1-ROW(F14))),"")</f>
        <v/>
      </c>
      <c r="G20" s="532" t="str">
        <f t="array" ref="G20">IFERROR(INDEX(Meldeliste!$K$1:$K$68,LARGE((Meldeliste!$D$1:$D$68=$E$3)*(ROW(Meldeliste!$D$1:$D$68)),COUNTIF(Meldeliste!$D$1:$D$68,$E$3)+1-ROW(G14))),"")</f>
        <v/>
      </c>
      <c r="H20" s="535" t="str">
        <f t="array" ref="H20">IFERROR(INDEX(Meldeliste!$L$1:$L$68,LARGE((Meldeliste!$D$1:$D$68=$E$3)*(ROW(Meldeliste!$D$1:$D$68)),COUNTIF(Meldeliste!$D$1:$D$68,$E$3)+1-ROW(F14))),"")</f>
        <v/>
      </c>
      <c r="I20" s="256" t="str">
        <f>+IF(ISNUMBER($A20)=TRUE,+IF(Stammdaten!$C$20,"dns",""),"")</f>
        <v/>
      </c>
      <c r="J20" s="257" t="str">
        <f>+IF(ISNUMBER($A20)=TRUE,+IF(Stammdaten!$C$20&gt;1,"dns",""),"")</f>
        <v/>
      </c>
      <c r="K20" s="527" t="str">
        <f>+IF(ISNUMBER($A20)=TRUE,+IF(Stammdaten!$C$20&gt;2,"dns",""),"")</f>
        <v/>
      </c>
      <c r="L20" s="558" t="str">
        <f t="array" ref="L20">+IF(ISNUMBER($A20)=TRUE,+IF(Stammdaten!$C$20,IFERROR(INDEX(Meldeliste!$O$1:$O$68,LARGE((Meldeliste!$D$1:$D$68=$E$3)*(ROW(Meldeliste!$D$1:$D$68)),COUNTIF(Meldeliste!$D$1:$D$68,$E$3)+1-ROW(G14))),""),""),"")</f>
        <v/>
      </c>
      <c r="M20" s="347" t="str">
        <f t="shared" si="27"/>
        <v/>
      </c>
      <c r="N20" s="348" t="str">
        <f t="shared" si="59"/>
        <v/>
      </c>
      <c r="O20" s="349" t="str">
        <f t="shared" si="28"/>
        <v/>
      </c>
      <c r="P20" s="41" t="str">
        <f t="shared" ca="1" si="60"/>
        <v/>
      </c>
      <c r="Q20" s="44">
        <f t="shared" si="63"/>
        <v>14</v>
      </c>
      <c r="R20" s="6" t="str">
        <f t="array" ref="R20">IFERROR(INDEX(Meldeliste!$Q$1:$Q$68,LARGE((Meldeliste!$D$1:$D$68=$E$3)*(ROW(Meldeliste!$D$1:$D$68)),COUNTIF(Meldeliste!$D$1:$D$68,$E$3)+1-ROW(D14))),"")</f>
        <v/>
      </c>
      <c r="S20" s="45"/>
      <c r="T20" s="45">
        <f t="shared" si="61"/>
        <v>0</v>
      </c>
      <c r="U20" s="6">
        <f t="shared" si="62"/>
        <v>0</v>
      </c>
      <c r="V20" s="43">
        <f>+IF(COUNTBLANK(I20:K20)=2,VLOOKUP(I20,Rechnen!$A$1:$C$13,3,FALSE),IF(COUNTBLANK(I20:K20)=1,+VLOOKUP(I20,Rechnen!$A$1:$C$13,3,FALSE)+VLOOKUP(J20,Rechnen!$A$1:$C$13,3,FALSE),IF(COUNTBLANK(I20:K20)=0,VLOOKUP(I20,Rechnen!$A$1:$C$13,3,FALSE)+VLOOKUP(J20,Rechnen!$A$1:$C$13,3,FALSE)+VLOOKUP(K20,Rechnen!$A$1:$C$13,3,FALSE),0)))</f>
        <v>0</v>
      </c>
      <c r="W20" s="562">
        <f>IF(COUNTA(Meldeliste!$O$4:$O$68)=0,0,SUMPRODUCT(($G$7:$G$70=G20)*($M$7:$M$70=M20)*(($L$7:$L$70&lt;=L20)*-1)))</f>
        <v>0</v>
      </c>
      <c r="X20" s="15"/>
      <c r="Y20" s="549" t="str">
        <f t="array" ref="Y20">IFERROR(INDEX(Meldeliste!$M$1:$M$68,LARGE((Meldeliste!$D$1:$D$68=$E$3)*(ROW(Meldeliste!$D$1:$D$68)),COUNTIF(Meldeliste!$D$1:$D$68,$E$3)+1-ROW(G14))),"")</f>
        <v/>
      </c>
      <c r="Z20" s="328" t="str">
        <f t="array" ref="Z20">IFERROR(INDEX(Meldeliste!$P$1:$P$68,LARGE((Meldeliste!$D$1:$D$68=$E$3)*(ROW(Meldeliste!$D$1:$D$68)),COUNTIF(Meldeliste!$D$1:$D$68,$E$3)+1-ROW(G14))),"")</f>
        <v/>
      </c>
      <c r="AB20" s="1">
        <f t="shared" si="29"/>
        <v>0</v>
      </c>
      <c r="AC20" s="1">
        <f t="shared" si="30"/>
        <v>0</v>
      </c>
      <c r="AD20" s="1">
        <f t="shared" si="31"/>
        <v>0</v>
      </c>
      <c r="AE20" s="1">
        <f t="shared" si="32"/>
        <v>0</v>
      </c>
      <c r="AF20" s="1">
        <f t="shared" si="33"/>
        <v>0</v>
      </c>
      <c r="AH20" s="1">
        <f t="shared" si="34"/>
        <v>0</v>
      </c>
      <c r="AI20" s="1">
        <f t="shared" si="35"/>
        <v>0</v>
      </c>
      <c r="AJ20" s="1">
        <f t="shared" si="36"/>
        <v>0</v>
      </c>
      <c r="AK20" s="1">
        <f t="shared" si="37"/>
        <v>0</v>
      </c>
      <c r="AL20" s="1">
        <f t="shared" si="38"/>
        <v>0</v>
      </c>
      <c r="AN20" s="1">
        <f t="shared" si="39"/>
        <v>0</v>
      </c>
      <c r="AO20" s="1">
        <f t="shared" si="40"/>
        <v>0</v>
      </c>
      <c r="AP20" s="1">
        <f t="shared" si="41"/>
        <v>0</v>
      </c>
      <c r="AQ20" s="1">
        <f t="shared" si="42"/>
        <v>0</v>
      </c>
      <c r="AR20" s="1">
        <f t="shared" si="43"/>
        <v>0</v>
      </c>
      <c r="AT20" s="1">
        <f t="shared" si="44"/>
        <v>0</v>
      </c>
      <c r="AU20" s="1">
        <f t="shared" si="45"/>
        <v>0</v>
      </c>
      <c r="AV20" s="1">
        <f t="shared" si="46"/>
        <v>0</v>
      </c>
      <c r="AW20" s="1">
        <f t="shared" si="47"/>
        <v>0</v>
      </c>
      <c r="AX20" s="1">
        <f t="shared" si="48"/>
        <v>0</v>
      </c>
      <c r="AZ20" s="1">
        <f t="shared" si="49"/>
        <v>0</v>
      </c>
      <c r="BA20" s="1">
        <f t="shared" si="50"/>
        <v>0</v>
      </c>
      <c r="BB20" s="1">
        <f t="shared" si="51"/>
        <v>0</v>
      </c>
      <c r="BC20" s="1">
        <f t="shared" si="52"/>
        <v>0</v>
      </c>
      <c r="BD20" s="1">
        <f t="shared" si="53"/>
        <v>0</v>
      </c>
      <c r="BF20" s="1">
        <f t="shared" si="54"/>
        <v>0</v>
      </c>
      <c r="BG20" s="1">
        <f t="shared" si="55"/>
        <v>0</v>
      </c>
      <c r="BH20" s="1">
        <f t="shared" si="56"/>
        <v>0</v>
      </c>
      <c r="BI20" s="1">
        <f t="shared" si="57"/>
        <v>0</v>
      </c>
      <c r="BJ20" s="1">
        <f t="shared" si="58"/>
        <v>0</v>
      </c>
    </row>
    <row r="21" spans="1:71" ht="28.5" customHeight="1">
      <c r="A21" s="332" t="str">
        <f t="array" ref="A21">IFERROR(INDEX(Meldeliste!$C$1:$C$68,LARGE((Meldeliste!$D$1:$D$68=$E$3)*(ROW(Meldeliste!$D$1:$D$68)),COUNTIF(Meldeliste!$D$1:$D$68,$E$3)+1-ROW(B15))),"")</f>
        <v/>
      </c>
      <c r="B21" s="316" t="str">
        <f t="array" ref="B21">IFERROR(INDEX(Meldeliste!$F$1:$F$68,LARGE((Meldeliste!$D$1:$D$68=$E$3)*(ROW(Meldeliste!$D$1:$D$68)),COUNTIF(Meldeliste!$D$1:$D$68,$E$3)+1-ROW(C15))),"")</f>
        <v/>
      </c>
      <c r="C21" s="316" t="str">
        <f t="array" ref="C21">IFERROR(INDEX(Meldeliste!$G$1:$G$68,LARGE((Meldeliste!$D$1:$D$68=$E$3)*(ROW(Meldeliste!$D$1:$D$68)),COUNTIF(Meldeliste!$D$1:$D$68,$E$3)+1-ROW(D15))),"")</f>
        <v/>
      </c>
      <c r="D21" s="316" t="str">
        <f t="array" ref="D21">IFERROR(INDEX(Meldeliste!$H$1:$H$68,LARGE((Meldeliste!$D$1:$D$68=$E$3)*(ROW(Meldeliste!$D$1:$D$68)),COUNTIF(Meldeliste!$D$1:$D$68,$E$3)+1-ROW(D15))),"")</f>
        <v/>
      </c>
      <c r="E21" s="317" t="str">
        <f t="array" ref="E21">IFERROR(INDEX(Meldeliste!$I$1:$I$68,LARGE((Meldeliste!$D$1:$D$68=$E$3)*(ROW(Meldeliste!$D$1:$D$68)),COUNTIF(Meldeliste!$D$1:$D$68,$E$3)+1-ROW(E15))),"")</f>
        <v/>
      </c>
      <c r="F21" s="317" t="str">
        <f t="array" ref="F21">IFERROR(INDEX(Meldeliste!$J$1:$J$68,LARGE((Meldeliste!$D$1:$D$68=$E$3)*(ROW(Meldeliste!$D$1:$D$68)),COUNTIF(Meldeliste!$D$1:$D$68,$E$3)+1-ROW(F15))),"")</f>
        <v/>
      </c>
      <c r="G21" s="532" t="str">
        <f t="array" ref="G21">IFERROR(INDEX(Meldeliste!$K$1:$K$68,LARGE((Meldeliste!$D$1:$D$68=$E$3)*(ROW(Meldeliste!$D$1:$D$68)),COUNTIF(Meldeliste!$D$1:$D$68,$E$3)+1-ROW(G15))),"")</f>
        <v/>
      </c>
      <c r="H21" s="535" t="str">
        <f t="array" ref="H21">IFERROR(INDEX(Meldeliste!$L$1:$L$68,LARGE((Meldeliste!$D$1:$D$68=$E$3)*(ROW(Meldeliste!$D$1:$D$68)),COUNTIF(Meldeliste!$D$1:$D$68,$E$3)+1-ROW(F15))),"")</f>
        <v/>
      </c>
      <c r="I21" s="256" t="str">
        <f>+IF(ISNUMBER($A21)=TRUE,+IF(Stammdaten!$C$20,"dns",""),"")</f>
        <v/>
      </c>
      <c r="J21" s="257" t="str">
        <f>+IF(ISNUMBER($A21)=TRUE,+IF(Stammdaten!$C$20&gt;1,"dns",""),"")</f>
        <v/>
      </c>
      <c r="K21" s="527" t="str">
        <f>+IF(ISNUMBER($A21)=TRUE,+IF(Stammdaten!$C$20&gt;2,"dns",""),"")</f>
        <v/>
      </c>
      <c r="L21" s="558" t="str">
        <f t="array" ref="L21">+IF(ISNUMBER($A21)=TRUE,+IF(Stammdaten!$C$20,IFERROR(INDEX(Meldeliste!$O$1:$O$68,LARGE((Meldeliste!$D$1:$D$68=$E$3)*(ROW(Meldeliste!$D$1:$D$68)),COUNTIF(Meldeliste!$D$1:$D$68,$E$3)+1-ROW(G15))),""),""),"")</f>
        <v/>
      </c>
      <c r="M21" s="347" t="str">
        <f t="shared" si="27"/>
        <v/>
      </c>
      <c r="N21" s="348" t="str">
        <f t="shared" si="59"/>
        <v/>
      </c>
      <c r="O21" s="349" t="str">
        <f t="shared" si="28"/>
        <v/>
      </c>
      <c r="P21" s="41" t="str">
        <f t="shared" ca="1" si="60"/>
        <v/>
      </c>
      <c r="Q21" s="44">
        <f t="shared" si="63"/>
        <v>15</v>
      </c>
      <c r="R21" s="6" t="str">
        <f t="array" ref="R21">IFERROR(INDEX(Meldeliste!$Q$1:$Q$68,LARGE((Meldeliste!$D$1:$D$68=$E$3)*(ROW(Meldeliste!$D$1:$D$68)),COUNTIF(Meldeliste!$D$1:$D$68,$E$3)+1-ROW(D15))),"")</f>
        <v/>
      </c>
      <c r="S21" s="45"/>
      <c r="T21" s="45">
        <f t="shared" si="61"/>
        <v>0</v>
      </c>
      <c r="U21" s="6">
        <f t="shared" si="62"/>
        <v>0</v>
      </c>
      <c r="V21" s="43">
        <f>+IF(COUNTBLANK(I21:K21)=2,VLOOKUP(I21,Rechnen!$A$1:$C$13,3,FALSE),IF(COUNTBLANK(I21:K21)=1,+VLOOKUP(I21,Rechnen!$A$1:$C$13,3,FALSE)+VLOOKUP(J21,Rechnen!$A$1:$C$13,3,FALSE),IF(COUNTBLANK(I21:K21)=0,VLOOKUP(I21,Rechnen!$A$1:$C$13,3,FALSE)+VLOOKUP(J21,Rechnen!$A$1:$C$13,3,FALSE)+VLOOKUP(K21,Rechnen!$A$1:$C$13,3,FALSE),0)))</f>
        <v>0</v>
      </c>
      <c r="W21" s="562">
        <f>IF(COUNTA(Meldeliste!$O$4:$O$68)=0,0,SUMPRODUCT(($G$7:$G$70=G21)*($M$7:$M$70=M21)*(($L$7:$L$70&lt;=L21)*-1)))</f>
        <v>0</v>
      </c>
      <c r="X21" s="15"/>
      <c r="Y21" s="549" t="str">
        <f t="array" ref="Y21">IFERROR(INDEX(Meldeliste!$M$1:$M$68,LARGE((Meldeliste!$D$1:$D$68=$E$3)*(ROW(Meldeliste!$D$1:$D$68)),COUNTIF(Meldeliste!$D$1:$D$68,$E$3)+1-ROW(G15))),"")</f>
        <v/>
      </c>
      <c r="Z21" s="328" t="str">
        <f t="array" ref="Z21">IFERROR(INDEX(Meldeliste!$P$1:$P$68,LARGE((Meldeliste!$D$1:$D$68=$E$3)*(ROW(Meldeliste!$D$1:$D$68)),COUNTIF(Meldeliste!$D$1:$D$68,$E$3)+1-ROW(G15))),"")</f>
        <v/>
      </c>
      <c r="AB21" s="1">
        <f t="shared" si="29"/>
        <v>0</v>
      </c>
      <c r="AC21" s="1">
        <f t="shared" si="30"/>
        <v>0</v>
      </c>
      <c r="AD21" s="1">
        <f t="shared" si="31"/>
        <v>0</v>
      </c>
      <c r="AE21" s="1">
        <f t="shared" si="32"/>
        <v>0</v>
      </c>
      <c r="AF21" s="1">
        <f t="shared" si="33"/>
        <v>0</v>
      </c>
      <c r="AH21" s="1">
        <f t="shared" si="34"/>
        <v>0</v>
      </c>
      <c r="AI21" s="1">
        <f t="shared" si="35"/>
        <v>0</v>
      </c>
      <c r="AJ21" s="1">
        <f t="shared" si="36"/>
        <v>0</v>
      </c>
      <c r="AK21" s="1">
        <f t="shared" si="37"/>
        <v>0</v>
      </c>
      <c r="AL21" s="1">
        <f t="shared" si="38"/>
        <v>0</v>
      </c>
      <c r="AN21" s="1">
        <f t="shared" si="39"/>
        <v>0</v>
      </c>
      <c r="AO21" s="1">
        <f t="shared" si="40"/>
        <v>0</v>
      </c>
      <c r="AP21" s="1">
        <f t="shared" si="41"/>
        <v>0</v>
      </c>
      <c r="AQ21" s="1">
        <f t="shared" si="42"/>
        <v>0</v>
      </c>
      <c r="AR21" s="1">
        <f t="shared" si="43"/>
        <v>0</v>
      </c>
      <c r="AT21" s="1">
        <f t="shared" si="44"/>
        <v>0</v>
      </c>
      <c r="AU21" s="1">
        <f t="shared" si="45"/>
        <v>0</v>
      </c>
      <c r="AV21" s="1">
        <f t="shared" si="46"/>
        <v>0</v>
      </c>
      <c r="AW21" s="1">
        <f t="shared" si="47"/>
        <v>0</v>
      </c>
      <c r="AX21" s="1">
        <f t="shared" si="48"/>
        <v>0</v>
      </c>
      <c r="AZ21" s="1">
        <f t="shared" si="49"/>
        <v>0</v>
      </c>
      <c r="BA21" s="1">
        <f t="shared" si="50"/>
        <v>0</v>
      </c>
      <c r="BB21" s="1">
        <f t="shared" si="51"/>
        <v>0</v>
      </c>
      <c r="BC21" s="1">
        <f t="shared" si="52"/>
        <v>0</v>
      </c>
      <c r="BD21" s="1">
        <f t="shared" si="53"/>
        <v>0</v>
      </c>
      <c r="BF21" s="1">
        <f t="shared" si="54"/>
        <v>0</v>
      </c>
      <c r="BG21" s="1">
        <f t="shared" si="55"/>
        <v>0</v>
      </c>
      <c r="BH21" s="1">
        <f t="shared" si="56"/>
        <v>0</v>
      </c>
      <c r="BI21" s="1">
        <f t="shared" si="57"/>
        <v>0</v>
      </c>
      <c r="BJ21" s="1">
        <f t="shared" si="58"/>
        <v>0</v>
      </c>
      <c r="BO21" s="16" t="s">
        <v>35</v>
      </c>
      <c r="BP21" s="2"/>
      <c r="BQ21" s="2"/>
      <c r="BR21" s="2"/>
      <c r="BS21" s="2"/>
    </row>
    <row r="22" spans="1:71" ht="28.5" customHeight="1">
      <c r="A22" s="332" t="str">
        <f t="array" ref="A22">IFERROR(INDEX(Meldeliste!$C$1:$C$68,LARGE((Meldeliste!$D$1:$D$68=$E$3)*(ROW(Meldeliste!$D$1:$D$68)),COUNTIF(Meldeliste!$D$1:$D$68,$E$3)+1-ROW(B16))),"")</f>
        <v/>
      </c>
      <c r="B22" s="316" t="str">
        <f t="array" ref="B22">IFERROR(INDEX(Meldeliste!$F$1:$F$68,LARGE((Meldeliste!$D$1:$D$68=$E$3)*(ROW(Meldeliste!$D$1:$D$68)),COUNTIF(Meldeliste!$D$1:$D$68,$E$3)+1-ROW(C16))),"")</f>
        <v/>
      </c>
      <c r="C22" s="316" t="str">
        <f t="array" ref="C22">IFERROR(INDEX(Meldeliste!$G$1:$G$68,LARGE((Meldeliste!$D$1:$D$68=$E$3)*(ROW(Meldeliste!$D$1:$D$68)),COUNTIF(Meldeliste!$D$1:$D$68,$E$3)+1-ROW(D16))),"")</f>
        <v/>
      </c>
      <c r="D22" s="316" t="str">
        <f t="array" ref="D22">IFERROR(INDEX(Meldeliste!$H$1:$H$68,LARGE((Meldeliste!$D$1:$D$68=$E$3)*(ROW(Meldeliste!$D$1:$D$68)),COUNTIF(Meldeliste!$D$1:$D$68,$E$3)+1-ROW(D16))),"")</f>
        <v/>
      </c>
      <c r="E22" s="317" t="str">
        <f t="array" ref="E22">IFERROR(INDEX(Meldeliste!$I$1:$I$68,LARGE((Meldeliste!$D$1:$D$68=$E$3)*(ROW(Meldeliste!$D$1:$D$68)),COUNTIF(Meldeliste!$D$1:$D$68,$E$3)+1-ROW(E16))),"")</f>
        <v/>
      </c>
      <c r="F22" s="317" t="str">
        <f t="array" ref="F22">IFERROR(INDEX(Meldeliste!$J$1:$J$68,LARGE((Meldeliste!$D$1:$D$68=$E$3)*(ROW(Meldeliste!$D$1:$D$68)),COUNTIF(Meldeliste!$D$1:$D$68,$E$3)+1-ROW(F16))),"")</f>
        <v/>
      </c>
      <c r="G22" s="532" t="str">
        <f t="array" ref="G22">IFERROR(INDEX(Meldeliste!$K$1:$K$68,LARGE((Meldeliste!$D$1:$D$68=$E$3)*(ROW(Meldeliste!$D$1:$D$68)),COUNTIF(Meldeliste!$D$1:$D$68,$E$3)+1-ROW(G16))),"")</f>
        <v/>
      </c>
      <c r="H22" s="535" t="str">
        <f t="array" ref="H22">IFERROR(INDEX(Meldeliste!$L$1:$L$68,LARGE((Meldeliste!$D$1:$D$68=$E$3)*(ROW(Meldeliste!$D$1:$D$68)),COUNTIF(Meldeliste!$D$1:$D$68,$E$3)+1-ROW(F16))),"")</f>
        <v/>
      </c>
      <c r="I22" s="256" t="str">
        <f>+IF(ISNUMBER($A22)=TRUE,+IF(Stammdaten!$C$20,"dns",""),"")</f>
        <v/>
      </c>
      <c r="J22" s="257" t="str">
        <f>+IF(ISNUMBER($A22)=TRUE,+IF(Stammdaten!$C$20&gt;1,"dns",""),"")</f>
        <v/>
      </c>
      <c r="K22" s="527" t="str">
        <f>+IF(ISNUMBER($A22)=TRUE,+IF(Stammdaten!$C$20&gt;2,"dns",""),"")</f>
        <v/>
      </c>
      <c r="L22" s="558" t="str">
        <f t="array" ref="L22">+IF(ISNUMBER($A22)=TRUE,+IF(Stammdaten!$C$20,IFERROR(INDEX(Meldeliste!$O$1:$O$68,LARGE((Meldeliste!$D$1:$D$68=$E$3)*(ROW(Meldeliste!$D$1:$D$68)),COUNTIF(Meldeliste!$D$1:$D$68,$E$3)+1-ROW(G16))),""),""),"")</f>
        <v/>
      </c>
      <c r="M22" s="347" t="str">
        <f t="shared" si="27"/>
        <v/>
      </c>
      <c r="N22" s="348" t="str">
        <f t="shared" si="59"/>
        <v/>
      </c>
      <c r="O22" s="349" t="str">
        <f t="shared" si="28"/>
        <v/>
      </c>
      <c r="P22" s="41" t="str">
        <f t="shared" ca="1" si="60"/>
        <v/>
      </c>
      <c r="Q22" s="44">
        <f t="shared" si="63"/>
        <v>16</v>
      </c>
      <c r="R22" s="6" t="str">
        <f t="array" ref="R22">IFERROR(INDEX(Meldeliste!$Q$1:$Q$68,LARGE((Meldeliste!$D$1:$D$68=$E$3)*(ROW(Meldeliste!$D$1:$D$68)),COUNTIF(Meldeliste!$D$1:$D$68,$E$3)+1-ROW(D16))),"")</f>
        <v/>
      </c>
      <c r="S22" s="45"/>
      <c r="T22" s="45">
        <f t="shared" si="61"/>
        <v>0</v>
      </c>
      <c r="U22" s="6">
        <f t="shared" si="62"/>
        <v>0</v>
      </c>
      <c r="V22" s="43">
        <f>+IF(COUNTBLANK(I22:K22)=2,VLOOKUP(I22,Rechnen!$A$1:$C$13,3,FALSE),IF(COUNTBLANK(I22:K22)=1,+VLOOKUP(I22,Rechnen!$A$1:$C$13,3,FALSE)+VLOOKUP(J22,Rechnen!$A$1:$C$13,3,FALSE),IF(COUNTBLANK(I22:K22)=0,VLOOKUP(I22,Rechnen!$A$1:$C$13,3,FALSE)+VLOOKUP(J22,Rechnen!$A$1:$C$13,3,FALSE)+VLOOKUP(K22,Rechnen!$A$1:$C$13,3,FALSE),0)))</f>
        <v>0</v>
      </c>
      <c r="W22" s="562">
        <f>IF(COUNTA(Meldeliste!$O$4:$O$68)=0,0,SUMPRODUCT(($G$7:$G$70=G22)*($M$7:$M$70=M22)*(($L$7:$L$70&lt;=L22)*-1)))</f>
        <v>0</v>
      </c>
      <c r="X22" s="15"/>
      <c r="Y22" s="549" t="str">
        <f t="array" ref="Y22">IFERROR(INDEX(Meldeliste!$M$1:$M$68,LARGE((Meldeliste!$D$1:$D$68=$E$3)*(ROW(Meldeliste!$D$1:$D$68)),COUNTIF(Meldeliste!$D$1:$D$68,$E$3)+1-ROW(G16))),"")</f>
        <v/>
      </c>
      <c r="Z22" s="328" t="str">
        <f t="array" ref="Z22">IFERROR(INDEX(Meldeliste!$P$1:$P$68,LARGE((Meldeliste!$D$1:$D$68=$E$3)*(ROW(Meldeliste!$D$1:$D$68)),COUNTIF(Meldeliste!$D$1:$D$68,$E$3)+1-ROW(G16))),"")</f>
        <v/>
      </c>
      <c r="AB22" s="1">
        <f t="shared" si="29"/>
        <v>0</v>
      </c>
      <c r="AC22" s="1">
        <f t="shared" si="30"/>
        <v>0</v>
      </c>
      <c r="AD22" s="1">
        <f t="shared" si="31"/>
        <v>0</v>
      </c>
      <c r="AE22" s="1">
        <f t="shared" si="32"/>
        <v>0</v>
      </c>
      <c r="AF22" s="1">
        <f t="shared" si="33"/>
        <v>0</v>
      </c>
      <c r="AH22" s="1">
        <f t="shared" si="34"/>
        <v>0</v>
      </c>
      <c r="AI22" s="1">
        <f t="shared" si="35"/>
        <v>0</v>
      </c>
      <c r="AJ22" s="1">
        <f t="shared" si="36"/>
        <v>0</v>
      </c>
      <c r="AK22" s="1">
        <f t="shared" si="37"/>
        <v>0</v>
      </c>
      <c r="AL22" s="1">
        <f t="shared" si="38"/>
        <v>0</v>
      </c>
      <c r="AN22" s="1">
        <f t="shared" si="39"/>
        <v>0</v>
      </c>
      <c r="AO22" s="1">
        <f t="shared" si="40"/>
        <v>0</v>
      </c>
      <c r="AP22" s="1">
        <f t="shared" si="41"/>
        <v>0</v>
      </c>
      <c r="AQ22" s="1">
        <f t="shared" si="42"/>
        <v>0</v>
      </c>
      <c r="AR22" s="1">
        <f t="shared" si="43"/>
        <v>0</v>
      </c>
      <c r="AT22" s="1">
        <f t="shared" si="44"/>
        <v>0</v>
      </c>
      <c r="AU22" s="1">
        <f t="shared" si="45"/>
        <v>0</v>
      </c>
      <c r="AV22" s="1">
        <f t="shared" si="46"/>
        <v>0</v>
      </c>
      <c r="AW22" s="1">
        <f t="shared" si="47"/>
        <v>0</v>
      </c>
      <c r="AX22" s="1">
        <f t="shared" si="48"/>
        <v>0</v>
      </c>
      <c r="AZ22" s="1">
        <f t="shared" si="49"/>
        <v>0</v>
      </c>
      <c r="BA22" s="1">
        <f t="shared" si="50"/>
        <v>0</v>
      </c>
      <c r="BB22" s="1">
        <f t="shared" si="51"/>
        <v>0</v>
      </c>
      <c r="BC22" s="1">
        <f t="shared" si="52"/>
        <v>0</v>
      </c>
      <c r="BD22" s="1">
        <f t="shared" si="53"/>
        <v>0</v>
      </c>
      <c r="BF22" s="1">
        <f t="shared" si="54"/>
        <v>0</v>
      </c>
      <c r="BG22" s="1">
        <f t="shared" si="55"/>
        <v>0</v>
      </c>
      <c r="BH22" s="1">
        <f t="shared" si="56"/>
        <v>0</v>
      </c>
      <c r="BI22" s="1">
        <f t="shared" si="57"/>
        <v>0</v>
      </c>
      <c r="BJ22" s="1">
        <f t="shared" si="58"/>
        <v>0</v>
      </c>
      <c r="BO22" s="16" t="s">
        <v>36</v>
      </c>
      <c r="BR22" s="1"/>
      <c r="BS22" s="1"/>
    </row>
    <row r="23" spans="1:71" ht="28.5" customHeight="1">
      <c r="A23" s="332" t="str">
        <f t="array" ref="A23">IFERROR(INDEX(Meldeliste!$C$1:$C$68,LARGE((Meldeliste!$D$1:$D$68=$E$3)*(ROW(Meldeliste!$D$1:$D$68)),COUNTIF(Meldeliste!$D$1:$D$68,$E$3)+1-ROW(B17))),"")</f>
        <v/>
      </c>
      <c r="B23" s="316" t="str">
        <f t="array" ref="B23">IFERROR(INDEX(Meldeliste!$F$1:$F$68,LARGE((Meldeliste!$D$1:$D$68=$E$3)*(ROW(Meldeliste!$D$1:$D$68)),COUNTIF(Meldeliste!$D$1:$D$68,$E$3)+1-ROW(C17))),"")</f>
        <v/>
      </c>
      <c r="C23" s="316" t="str">
        <f t="array" ref="C23">IFERROR(INDEX(Meldeliste!$G$1:$G$68,LARGE((Meldeliste!$D$1:$D$68=$E$3)*(ROW(Meldeliste!$D$1:$D$68)),COUNTIF(Meldeliste!$D$1:$D$68,$E$3)+1-ROW(D17))),"")</f>
        <v/>
      </c>
      <c r="D23" s="316" t="str">
        <f t="array" ref="D23">IFERROR(INDEX(Meldeliste!$H$1:$H$68,LARGE((Meldeliste!$D$1:$D$68=$E$3)*(ROW(Meldeliste!$D$1:$D$68)),COUNTIF(Meldeliste!$D$1:$D$68,$E$3)+1-ROW(D17))),"")</f>
        <v/>
      </c>
      <c r="E23" s="317" t="str">
        <f t="array" ref="E23">IFERROR(INDEX(Meldeliste!$I$1:$I$68,LARGE((Meldeliste!$D$1:$D$68=$E$3)*(ROW(Meldeliste!$D$1:$D$68)),COUNTIF(Meldeliste!$D$1:$D$68,$E$3)+1-ROW(E17))),"")</f>
        <v/>
      </c>
      <c r="F23" s="317" t="str">
        <f t="array" ref="F23">IFERROR(INDEX(Meldeliste!$J$1:$J$68,LARGE((Meldeliste!$D$1:$D$68=$E$3)*(ROW(Meldeliste!$D$1:$D$68)),COUNTIF(Meldeliste!$D$1:$D$68,$E$3)+1-ROW(F17))),"")</f>
        <v/>
      </c>
      <c r="G23" s="532" t="str">
        <f t="array" ref="G23">IFERROR(INDEX(Meldeliste!$K$1:$K$68,LARGE((Meldeliste!$D$1:$D$68=$E$3)*(ROW(Meldeliste!$D$1:$D$68)),COUNTIF(Meldeliste!$D$1:$D$68,$E$3)+1-ROW(G17))),"")</f>
        <v/>
      </c>
      <c r="H23" s="535" t="str">
        <f t="array" ref="H23">IFERROR(INDEX(Meldeliste!$L$1:$L$68,LARGE((Meldeliste!$D$1:$D$68=$E$3)*(ROW(Meldeliste!$D$1:$D$68)),COUNTIF(Meldeliste!$D$1:$D$68,$E$3)+1-ROW(F17))),"")</f>
        <v/>
      </c>
      <c r="I23" s="256" t="str">
        <f>+IF(ISNUMBER($A23)=TRUE,+IF(Stammdaten!$C$20,"dns",""),"")</f>
        <v/>
      </c>
      <c r="J23" s="257" t="str">
        <f>+IF(ISNUMBER($A23)=TRUE,+IF(Stammdaten!$C$20&gt;1,"dns",""),"")</f>
        <v/>
      </c>
      <c r="K23" s="527" t="str">
        <f>+IF(ISNUMBER($A23)=TRUE,+IF(Stammdaten!$C$20&gt;2,"dns",""),"")</f>
        <v/>
      </c>
      <c r="L23" s="558" t="str">
        <f t="array" ref="L23">+IF(ISNUMBER($A23)=TRUE,+IF(Stammdaten!$C$20,IFERROR(INDEX(Meldeliste!$O$1:$O$68,LARGE((Meldeliste!$D$1:$D$68=$E$3)*(ROW(Meldeliste!$D$1:$D$68)),COUNTIF(Meldeliste!$D$1:$D$68,$E$3)+1-ROW(G17))),""),""),"")</f>
        <v/>
      </c>
      <c r="M23" s="347" t="str">
        <f t="shared" si="27"/>
        <v/>
      </c>
      <c r="N23" s="348" t="str">
        <f t="shared" si="59"/>
        <v/>
      </c>
      <c r="O23" s="349" t="str">
        <f t="shared" si="28"/>
        <v/>
      </c>
      <c r="P23" s="41" t="str">
        <f t="shared" ca="1" si="60"/>
        <v/>
      </c>
      <c r="Q23" s="44">
        <f t="shared" si="63"/>
        <v>17</v>
      </c>
      <c r="R23" s="6" t="str">
        <f t="array" ref="R23">IFERROR(INDEX(Meldeliste!$Q$1:$Q$68,LARGE((Meldeliste!$D$1:$D$68=$E$3)*(ROW(Meldeliste!$D$1:$D$68)),COUNTIF(Meldeliste!$D$1:$D$68,$E$3)+1-ROW(D17))),"")</f>
        <v/>
      </c>
      <c r="S23" s="45"/>
      <c r="T23" s="45">
        <f t="shared" si="61"/>
        <v>0</v>
      </c>
      <c r="U23" s="6">
        <f t="shared" si="62"/>
        <v>0</v>
      </c>
      <c r="V23" s="43">
        <f>+IF(COUNTBLANK(I23:K23)=2,VLOOKUP(I23,Rechnen!$A$1:$C$13,3,FALSE),IF(COUNTBLANK(I23:K23)=1,+VLOOKUP(I23,Rechnen!$A$1:$C$13,3,FALSE)+VLOOKUP(J23,Rechnen!$A$1:$C$13,3,FALSE),IF(COUNTBLANK(I23:K23)=0,VLOOKUP(I23,Rechnen!$A$1:$C$13,3,FALSE)+VLOOKUP(J23,Rechnen!$A$1:$C$13,3,FALSE)+VLOOKUP(K23,Rechnen!$A$1:$C$13,3,FALSE),0)))</f>
        <v>0</v>
      </c>
      <c r="W23" s="562">
        <f>IF(COUNTA(Meldeliste!$O$4:$O$68)=0,0,SUMPRODUCT(($G$7:$G$70=G23)*($M$7:$M$70=M23)*(($L$7:$L$70&lt;=L23)*-1)))</f>
        <v>0</v>
      </c>
      <c r="X23" s="15"/>
      <c r="Y23" s="549" t="str">
        <f t="array" ref="Y23">IFERROR(INDEX(Meldeliste!$M$1:$M$68,LARGE((Meldeliste!$D$1:$D$68=$E$3)*(ROW(Meldeliste!$D$1:$D$68)),COUNTIF(Meldeliste!$D$1:$D$68,$E$3)+1-ROW(G17))),"")</f>
        <v/>
      </c>
      <c r="Z23" s="328" t="str">
        <f t="array" ref="Z23">IFERROR(INDEX(Meldeliste!$P$1:$P$68,LARGE((Meldeliste!$D$1:$D$68=$E$3)*(ROW(Meldeliste!$D$1:$D$68)),COUNTIF(Meldeliste!$D$1:$D$68,$E$3)+1-ROW(G17))),"")</f>
        <v/>
      </c>
      <c r="AB23" s="1">
        <f t="shared" si="29"/>
        <v>0</v>
      </c>
      <c r="AC23" s="1">
        <f t="shared" si="30"/>
        <v>0</v>
      </c>
      <c r="AD23" s="1">
        <f t="shared" si="31"/>
        <v>0</v>
      </c>
      <c r="AE23" s="1">
        <f t="shared" si="32"/>
        <v>0</v>
      </c>
      <c r="AF23" s="1">
        <f t="shared" si="33"/>
        <v>0</v>
      </c>
      <c r="AH23" s="1">
        <f t="shared" si="34"/>
        <v>0</v>
      </c>
      <c r="AI23" s="1">
        <f t="shared" si="35"/>
        <v>0</v>
      </c>
      <c r="AJ23" s="1">
        <f t="shared" si="36"/>
        <v>0</v>
      </c>
      <c r="AK23" s="1">
        <f t="shared" si="37"/>
        <v>0</v>
      </c>
      <c r="AL23" s="1">
        <f t="shared" si="38"/>
        <v>0</v>
      </c>
      <c r="AN23" s="1">
        <f t="shared" si="39"/>
        <v>0</v>
      </c>
      <c r="AO23" s="1">
        <f t="shared" si="40"/>
        <v>0</v>
      </c>
      <c r="AP23" s="1">
        <f t="shared" si="41"/>
        <v>0</v>
      </c>
      <c r="AQ23" s="1">
        <f t="shared" si="42"/>
        <v>0</v>
      </c>
      <c r="AR23" s="1">
        <f t="shared" si="43"/>
        <v>0</v>
      </c>
      <c r="AT23" s="1">
        <f t="shared" si="44"/>
        <v>0</v>
      </c>
      <c r="AU23" s="1">
        <f t="shared" si="45"/>
        <v>0</v>
      </c>
      <c r="AV23" s="1">
        <f t="shared" si="46"/>
        <v>0</v>
      </c>
      <c r="AW23" s="1">
        <f t="shared" si="47"/>
        <v>0</v>
      </c>
      <c r="AX23" s="1">
        <f t="shared" si="48"/>
        <v>0</v>
      </c>
      <c r="AZ23" s="1">
        <f t="shared" si="49"/>
        <v>0</v>
      </c>
      <c r="BA23" s="1">
        <f t="shared" si="50"/>
        <v>0</v>
      </c>
      <c r="BB23" s="1">
        <f t="shared" si="51"/>
        <v>0</v>
      </c>
      <c r="BC23" s="1">
        <f t="shared" si="52"/>
        <v>0</v>
      </c>
      <c r="BD23" s="1">
        <f t="shared" si="53"/>
        <v>0</v>
      </c>
      <c r="BF23" s="1">
        <f t="shared" si="54"/>
        <v>0</v>
      </c>
      <c r="BG23" s="1">
        <f t="shared" si="55"/>
        <v>0</v>
      </c>
      <c r="BH23" s="1">
        <f t="shared" si="56"/>
        <v>0</v>
      </c>
      <c r="BI23" s="1">
        <f t="shared" si="57"/>
        <v>0</v>
      </c>
      <c r="BJ23" s="1">
        <f t="shared" si="58"/>
        <v>0</v>
      </c>
      <c r="BO23" s="16" t="s">
        <v>34</v>
      </c>
      <c r="BR23" s="1"/>
      <c r="BS23" s="1"/>
    </row>
    <row r="24" spans="1:71" ht="28.5" customHeight="1">
      <c r="A24" s="332" t="str">
        <f t="array" ref="A24">IFERROR(INDEX(Meldeliste!$C$1:$C$68,LARGE((Meldeliste!$D$1:$D$68=$E$3)*(ROW(Meldeliste!$D$1:$D$68)),COUNTIF(Meldeliste!$D$1:$D$68,$E$3)+1-ROW(B18))),"")</f>
        <v/>
      </c>
      <c r="B24" s="316" t="str">
        <f t="array" ref="B24">IFERROR(INDEX(Meldeliste!$F$1:$F$68,LARGE((Meldeliste!$D$1:$D$68=$E$3)*(ROW(Meldeliste!$D$1:$D$68)),COUNTIF(Meldeliste!$D$1:$D$68,$E$3)+1-ROW(C18))),"")</f>
        <v/>
      </c>
      <c r="C24" s="316" t="str">
        <f t="array" ref="C24">IFERROR(INDEX(Meldeliste!$G$1:$G$68,LARGE((Meldeliste!$D$1:$D$68=$E$3)*(ROW(Meldeliste!$D$1:$D$68)),COUNTIF(Meldeliste!$D$1:$D$68,$E$3)+1-ROW(D18))),"")</f>
        <v/>
      </c>
      <c r="D24" s="316" t="str">
        <f t="array" ref="D24">IFERROR(INDEX(Meldeliste!$H$1:$H$68,LARGE((Meldeliste!$D$1:$D$68=$E$3)*(ROW(Meldeliste!$D$1:$D$68)),COUNTIF(Meldeliste!$D$1:$D$68,$E$3)+1-ROW(D18))),"")</f>
        <v/>
      </c>
      <c r="E24" s="317" t="str">
        <f t="array" ref="E24">IFERROR(INDEX(Meldeliste!$I$1:$I$68,LARGE((Meldeliste!$D$1:$D$68=$E$3)*(ROW(Meldeliste!$D$1:$D$68)),COUNTIF(Meldeliste!$D$1:$D$68,$E$3)+1-ROW(E18))),"")</f>
        <v/>
      </c>
      <c r="F24" s="317" t="str">
        <f t="array" ref="F24">IFERROR(INDEX(Meldeliste!$J$1:$J$68,LARGE((Meldeliste!$D$1:$D$68=$E$3)*(ROW(Meldeliste!$D$1:$D$68)),COUNTIF(Meldeliste!$D$1:$D$68,$E$3)+1-ROW(F18))),"")</f>
        <v/>
      </c>
      <c r="G24" s="532" t="str">
        <f t="array" ref="G24">IFERROR(INDEX(Meldeliste!$K$1:$K$68,LARGE((Meldeliste!$D$1:$D$68=$E$3)*(ROW(Meldeliste!$D$1:$D$68)),COUNTIF(Meldeliste!$D$1:$D$68,$E$3)+1-ROW(G18))),"")</f>
        <v/>
      </c>
      <c r="H24" s="535" t="str">
        <f t="array" ref="H24">IFERROR(INDEX(Meldeliste!$L$1:$L$68,LARGE((Meldeliste!$D$1:$D$68=$E$3)*(ROW(Meldeliste!$D$1:$D$68)),COUNTIF(Meldeliste!$D$1:$D$68,$E$3)+1-ROW(F18))),"")</f>
        <v/>
      </c>
      <c r="I24" s="256" t="str">
        <f>+IF(ISNUMBER($A24)=TRUE,+IF(Stammdaten!$C$20,"dns",""),"")</f>
        <v/>
      </c>
      <c r="J24" s="257" t="str">
        <f>+IF(ISNUMBER($A24)=TRUE,+IF(Stammdaten!$C$20&gt;1,"dns",""),"")</f>
        <v/>
      </c>
      <c r="K24" s="527" t="str">
        <f>+IF(ISNUMBER($A24)=TRUE,+IF(Stammdaten!$C$20&gt;2,"dns",""),"")</f>
        <v/>
      </c>
      <c r="L24" s="558" t="str">
        <f t="array" ref="L24">+IF(ISNUMBER($A24)=TRUE,+IF(Stammdaten!$C$20,IFERROR(INDEX(Meldeliste!$O$1:$O$68,LARGE((Meldeliste!$D$1:$D$68=$E$3)*(ROW(Meldeliste!$D$1:$D$68)),COUNTIF(Meldeliste!$D$1:$D$68,$E$3)+1-ROW(G18))),""),""),"")</f>
        <v/>
      </c>
      <c r="M24" s="347" t="str">
        <f t="shared" si="27"/>
        <v/>
      </c>
      <c r="N24" s="348" t="str">
        <f t="shared" si="59"/>
        <v/>
      </c>
      <c r="O24" s="349" t="str">
        <f t="shared" si="28"/>
        <v/>
      </c>
      <c r="P24" s="41" t="str">
        <f t="shared" ca="1" si="60"/>
        <v/>
      </c>
      <c r="Q24" s="44">
        <f t="shared" si="63"/>
        <v>18</v>
      </c>
      <c r="R24" s="6" t="str">
        <f t="array" ref="R24">IFERROR(INDEX(Meldeliste!$Q$1:$Q$68,LARGE((Meldeliste!$D$1:$D$68=$E$3)*(ROW(Meldeliste!$D$1:$D$68)),COUNTIF(Meldeliste!$D$1:$D$68,$E$3)+1-ROW(D18))),"")</f>
        <v/>
      </c>
      <c r="S24" s="45"/>
      <c r="T24" s="45">
        <f t="shared" si="61"/>
        <v>0</v>
      </c>
      <c r="U24" s="6">
        <f t="shared" si="62"/>
        <v>0</v>
      </c>
      <c r="V24" s="43">
        <f>+IF(COUNTBLANK(I24:K24)=2,VLOOKUP(I24,Rechnen!$A$1:$C$13,3,FALSE),IF(COUNTBLANK(I24:K24)=1,+VLOOKUP(I24,Rechnen!$A$1:$C$13,3,FALSE)+VLOOKUP(J24,Rechnen!$A$1:$C$13,3,FALSE),IF(COUNTBLANK(I24:K24)=0,VLOOKUP(I24,Rechnen!$A$1:$C$13,3,FALSE)+VLOOKUP(J24,Rechnen!$A$1:$C$13,3,FALSE)+VLOOKUP(K24,Rechnen!$A$1:$C$13,3,FALSE),0)))</f>
        <v>0</v>
      </c>
      <c r="W24" s="562">
        <f>IF(COUNTA(Meldeliste!$O$4:$O$68)=0,0,SUMPRODUCT(($G$7:$G$70=G24)*($M$7:$M$70=M24)*(($L$7:$L$70&lt;=L24)*-1)))</f>
        <v>0</v>
      </c>
      <c r="X24" s="15"/>
      <c r="Y24" s="549" t="str">
        <f t="array" ref="Y24">IFERROR(INDEX(Meldeliste!$M$1:$M$68,LARGE((Meldeliste!$D$1:$D$68=$E$3)*(ROW(Meldeliste!$D$1:$D$68)),COUNTIF(Meldeliste!$D$1:$D$68,$E$3)+1-ROW(G18))),"")</f>
        <v/>
      </c>
      <c r="Z24" s="328" t="str">
        <f t="array" ref="Z24">IFERROR(INDEX(Meldeliste!$P$1:$P$68,LARGE((Meldeliste!$D$1:$D$68=$E$3)*(ROW(Meldeliste!$D$1:$D$68)),COUNTIF(Meldeliste!$D$1:$D$68,$E$3)+1-ROW(G18))),"")</f>
        <v/>
      </c>
      <c r="AB24" s="1">
        <f t="shared" si="29"/>
        <v>0</v>
      </c>
      <c r="AC24" s="1">
        <f t="shared" si="30"/>
        <v>0</v>
      </c>
      <c r="AD24" s="1">
        <f t="shared" si="31"/>
        <v>0</v>
      </c>
      <c r="AE24" s="1">
        <f t="shared" si="32"/>
        <v>0</v>
      </c>
      <c r="AF24" s="1">
        <f t="shared" si="33"/>
        <v>0</v>
      </c>
      <c r="AH24" s="1">
        <f t="shared" si="34"/>
        <v>0</v>
      </c>
      <c r="AI24" s="1">
        <f t="shared" si="35"/>
        <v>0</v>
      </c>
      <c r="AJ24" s="1">
        <f t="shared" si="36"/>
        <v>0</v>
      </c>
      <c r="AK24" s="1">
        <f t="shared" si="37"/>
        <v>0</v>
      </c>
      <c r="AL24" s="1">
        <f t="shared" si="38"/>
        <v>0</v>
      </c>
      <c r="AN24" s="1">
        <f t="shared" si="39"/>
        <v>0</v>
      </c>
      <c r="AO24" s="1">
        <f t="shared" si="40"/>
        <v>0</v>
      </c>
      <c r="AP24" s="1">
        <f t="shared" si="41"/>
        <v>0</v>
      </c>
      <c r="AQ24" s="1">
        <f t="shared" si="42"/>
        <v>0</v>
      </c>
      <c r="AR24" s="1">
        <f t="shared" si="43"/>
        <v>0</v>
      </c>
      <c r="AT24" s="1">
        <f t="shared" si="44"/>
        <v>0</v>
      </c>
      <c r="AU24" s="1">
        <f t="shared" si="45"/>
        <v>0</v>
      </c>
      <c r="AV24" s="1">
        <f t="shared" si="46"/>
        <v>0</v>
      </c>
      <c r="AW24" s="1">
        <f t="shared" si="47"/>
        <v>0</v>
      </c>
      <c r="AX24" s="1">
        <f t="shared" si="48"/>
        <v>0</v>
      </c>
      <c r="AZ24" s="1">
        <f t="shared" si="49"/>
        <v>0</v>
      </c>
      <c r="BA24" s="1">
        <f t="shared" si="50"/>
        <v>0</v>
      </c>
      <c r="BB24" s="1">
        <f t="shared" si="51"/>
        <v>0</v>
      </c>
      <c r="BC24" s="1">
        <f t="shared" si="52"/>
        <v>0</v>
      </c>
      <c r="BD24" s="1">
        <f t="shared" si="53"/>
        <v>0</v>
      </c>
      <c r="BF24" s="1">
        <f t="shared" si="54"/>
        <v>0</v>
      </c>
      <c r="BG24" s="1">
        <f t="shared" si="55"/>
        <v>0</v>
      </c>
      <c r="BH24" s="1">
        <f t="shared" si="56"/>
        <v>0</v>
      </c>
      <c r="BI24" s="1">
        <f t="shared" si="57"/>
        <v>0</v>
      </c>
      <c r="BJ24" s="1">
        <f t="shared" si="58"/>
        <v>0</v>
      </c>
      <c r="BO24" s="2"/>
      <c r="BR24" s="1"/>
      <c r="BS24" s="1"/>
    </row>
    <row r="25" spans="1:71" ht="28.5" customHeight="1">
      <c r="A25" s="332" t="str">
        <f t="array" ref="A25">IFERROR(INDEX(Meldeliste!$C$1:$C$68,LARGE((Meldeliste!$D$1:$D$68=$E$3)*(ROW(Meldeliste!$D$1:$D$68)),COUNTIF(Meldeliste!$D$1:$D$68,$E$3)+1-ROW(B19))),"")</f>
        <v/>
      </c>
      <c r="B25" s="316" t="str">
        <f t="array" ref="B25">IFERROR(INDEX(Meldeliste!$F$1:$F$68,LARGE((Meldeliste!$D$1:$D$68=$E$3)*(ROW(Meldeliste!$D$1:$D$68)),COUNTIF(Meldeliste!$D$1:$D$68,$E$3)+1-ROW(C19))),"")</f>
        <v/>
      </c>
      <c r="C25" s="316" t="str">
        <f t="array" ref="C25">IFERROR(INDEX(Meldeliste!$G$1:$G$68,LARGE((Meldeliste!$D$1:$D$68=$E$3)*(ROW(Meldeliste!$D$1:$D$68)),COUNTIF(Meldeliste!$D$1:$D$68,$E$3)+1-ROW(D19))),"")</f>
        <v/>
      </c>
      <c r="D25" s="316" t="str">
        <f t="array" ref="D25">IFERROR(INDEX(Meldeliste!$H$1:$H$68,LARGE((Meldeliste!$D$1:$D$68=$E$3)*(ROW(Meldeliste!$D$1:$D$68)),COUNTIF(Meldeliste!$D$1:$D$68,$E$3)+1-ROW(D19))),"")</f>
        <v/>
      </c>
      <c r="E25" s="317" t="str">
        <f t="array" ref="E25">IFERROR(INDEX(Meldeliste!$I$1:$I$68,LARGE((Meldeliste!$D$1:$D$68=$E$3)*(ROW(Meldeliste!$D$1:$D$68)),COUNTIF(Meldeliste!$D$1:$D$68,$E$3)+1-ROW(E19))),"")</f>
        <v/>
      </c>
      <c r="F25" s="317" t="str">
        <f t="array" ref="F25">IFERROR(INDEX(Meldeliste!$J$1:$J$68,LARGE((Meldeliste!$D$1:$D$68=$E$3)*(ROW(Meldeliste!$D$1:$D$68)),COUNTIF(Meldeliste!$D$1:$D$68,$E$3)+1-ROW(F19))),"")</f>
        <v/>
      </c>
      <c r="G25" s="532" t="str">
        <f t="array" ref="G25">IFERROR(INDEX(Meldeliste!$K$1:$K$68,LARGE((Meldeliste!$D$1:$D$68=$E$3)*(ROW(Meldeliste!$D$1:$D$68)),COUNTIF(Meldeliste!$D$1:$D$68,$E$3)+1-ROW(G19))),"")</f>
        <v/>
      </c>
      <c r="H25" s="535" t="str">
        <f t="array" ref="H25">IFERROR(INDEX(Meldeliste!$L$1:$L$68,LARGE((Meldeliste!$D$1:$D$68=$E$3)*(ROW(Meldeliste!$D$1:$D$68)),COUNTIF(Meldeliste!$D$1:$D$68,$E$3)+1-ROW(F19))),"")</f>
        <v/>
      </c>
      <c r="I25" s="256" t="str">
        <f>+IF(ISNUMBER($A25)=TRUE,+IF(Stammdaten!$C$20,"dns",""),"")</f>
        <v/>
      </c>
      <c r="J25" s="257" t="str">
        <f>+IF(ISNUMBER($A25)=TRUE,+IF(Stammdaten!$C$20&gt;1,"dns",""),"")</f>
        <v/>
      </c>
      <c r="K25" s="527" t="str">
        <f>+IF(ISNUMBER($A25)=TRUE,+IF(Stammdaten!$C$20&gt;2,"dns",""),"")</f>
        <v/>
      </c>
      <c r="L25" s="558" t="str">
        <f t="array" ref="L25">+IF(ISNUMBER($A25)=TRUE,+IF(Stammdaten!$C$20,IFERROR(INDEX(Meldeliste!$O$1:$O$68,LARGE((Meldeliste!$D$1:$D$68=$E$3)*(ROW(Meldeliste!$D$1:$D$68)),COUNTIF(Meldeliste!$D$1:$D$68,$E$3)+1-ROW(G19))),""),""),"")</f>
        <v/>
      </c>
      <c r="M25" s="347" t="str">
        <f t="shared" si="27"/>
        <v/>
      </c>
      <c r="N25" s="348" t="str">
        <f t="shared" si="59"/>
        <v/>
      </c>
      <c r="O25" s="349" t="str">
        <f t="shared" si="28"/>
        <v/>
      </c>
      <c r="P25" s="41" t="str">
        <f t="shared" ca="1" si="60"/>
        <v/>
      </c>
      <c r="Q25" s="44">
        <f t="shared" si="63"/>
        <v>19</v>
      </c>
      <c r="R25" s="6" t="str">
        <f t="array" ref="R25">IFERROR(INDEX(Meldeliste!$Q$1:$Q$68,LARGE((Meldeliste!$D$1:$D$68=$E$3)*(ROW(Meldeliste!$D$1:$D$68)),COUNTIF(Meldeliste!$D$1:$D$68,$E$3)+1-ROW(D19))),"")</f>
        <v/>
      </c>
      <c r="S25" s="45"/>
      <c r="T25" s="45">
        <f t="shared" si="61"/>
        <v>0</v>
      </c>
      <c r="U25" s="6">
        <f t="shared" si="62"/>
        <v>0</v>
      </c>
      <c r="V25" s="43">
        <f>+IF(COUNTBLANK(I25:K25)=2,VLOOKUP(I25,Rechnen!$A$1:$C$13,3,FALSE),IF(COUNTBLANK(I25:K25)=1,+VLOOKUP(I25,Rechnen!$A$1:$C$13,3,FALSE)+VLOOKUP(J25,Rechnen!$A$1:$C$13,3,FALSE),IF(COUNTBLANK(I25:K25)=0,VLOOKUP(I25,Rechnen!$A$1:$C$13,3,FALSE)+VLOOKUP(J25,Rechnen!$A$1:$C$13,3,FALSE)+VLOOKUP(K25,Rechnen!$A$1:$C$13,3,FALSE),0)))</f>
        <v>0</v>
      </c>
      <c r="W25" s="562">
        <f>IF(COUNTA(Meldeliste!$O$4:$O$68)=0,0,SUMPRODUCT(($G$7:$G$70=G25)*($M$7:$M$70=M25)*(($L$7:$L$70&lt;=L25)*-1)))</f>
        <v>0</v>
      </c>
      <c r="X25" s="15"/>
      <c r="Y25" s="549" t="str">
        <f t="array" ref="Y25">IFERROR(INDEX(Meldeliste!$M$1:$M$68,LARGE((Meldeliste!$D$1:$D$68=$E$3)*(ROW(Meldeliste!$D$1:$D$68)),COUNTIF(Meldeliste!$D$1:$D$68,$E$3)+1-ROW(G19))),"")</f>
        <v/>
      </c>
      <c r="Z25" s="328" t="str">
        <f t="array" ref="Z25">IFERROR(INDEX(Meldeliste!$P$1:$P$68,LARGE((Meldeliste!$D$1:$D$68=$E$3)*(ROW(Meldeliste!$D$1:$D$68)),COUNTIF(Meldeliste!$D$1:$D$68,$E$3)+1-ROW(G19))),"")</f>
        <v/>
      </c>
      <c r="AB25" s="1">
        <f t="shared" si="29"/>
        <v>0</v>
      </c>
      <c r="AC25" s="1">
        <f t="shared" si="30"/>
        <v>0</v>
      </c>
      <c r="AD25" s="1">
        <f t="shared" si="31"/>
        <v>0</v>
      </c>
      <c r="AE25" s="1">
        <f t="shared" si="32"/>
        <v>0</v>
      </c>
      <c r="AF25" s="1">
        <f t="shared" si="33"/>
        <v>0</v>
      </c>
      <c r="AH25" s="1">
        <f t="shared" si="34"/>
        <v>0</v>
      </c>
      <c r="AI25" s="1">
        <f t="shared" si="35"/>
        <v>0</v>
      </c>
      <c r="AJ25" s="1">
        <f t="shared" si="36"/>
        <v>0</v>
      </c>
      <c r="AK25" s="1">
        <f t="shared" si="37"/>
        <v>0</v>
      </c>
      <c r="AL25" s="1">
        <f t="shared" si="38"/>
        <v>0</v>
      </c>
      <c r="AN25" s="1">
        <f t="shared" si="39"/>
        <v>0</v>
      </c>
      <c r="AO25" s="1">
        <f t="shared" si="40"/>
        <v>0</v>
      </c>
      <c r="AP25" s="1">
        <f t="shared" si="41"/>
        <v>0</v>
      </c>
      <c r="AQ25" s="1">
        <f t="shared" si="42"/>
        <v>0</v>
      </c>
      <c r="AR25" s="1">
        <f t="shared" si="43"/>
        <v>0</v>
      </c>
      <c r="AT25" s="1">
        <f t="shared" si="44"/>
        <v>0</v>
      </c>
      <c r="AU25" s="1">
        <f t="shared" si="45"/>
        <v>0</v>
      </c>
      <c r="AV25" s="1">
        <f t="shared" si="46"/>
        <v>0</v>
      </c>
      <c r="AW25" s="1">
        <f t="shared" si="47"/>
        <v>0</v>
      </c>
      <c r="AX25" s="1">
        <f t="shared" si="48"/>
        <v>0</v>
      </c>
      <c r="AZ25" s="1">
        <f t="shared" si="49"/>
        <v>0</v>
      </c>
      <c r="BA25" s="1">
        <f t="shared" si="50"/>
        <v>0</v>
      </c>
      <c r="BB25" s="1">
        <f t="shared" si="51"/>
        <v>0</v>
      </c>
      <c r="BC25" s="1">
        <f t="shared" si="52"/>
        <v>0</v>
      </c>
      <c r="BD25" s="1">
        <f t="shared" si="53"/>
        <v>0</v>
      </c>
      <c r="BF25" s="1">
        <f t="shared" si="54"/>
        <v>0</v>
      </c>
      <c r="BG25" s="1">
        <f t="shared" si="55"/>
        <v>0</v>
      </c>
      <c r="BH25" s="1">
        <f t="shared" si="56"/>
        <v>0</v>
      </c>
      <c r="BI25" s="1">
        <f t="shared" si="57"/>
        <v>0</v>
      </c>
      <c r="BJ25" s="1">
        <f t="shared" si="58"/>
        <v>0</v>
      </c>
      <c r="BO25" s="16" t="s">
        <v>37</v>
      </c>
      <c r="BR25" s="1"/>
      <c r="BS25" s="1"/>
    </row>
    <row r="26" spans="1:71" ht="28.5" customHeight="1">
      <c r="A26" s="332" t="str">
        <f t="array" ref="A26">IFERROR(INDEX(Meldeliste!$C$1:$C$68,LARGE((Meldeliste!$D$1:$D$68=$E$3)*(ROW(Meldeliste!$D$1:$D$68)),COUNTIF(Meldeliste!$D$1:$D$68,$E$3)+1-ROW(B20))),"")</f>
        <v/>
      </c>
      <c r="B26" s="316" t="str">
        <f t="array" ref="B26">IFERROR(INDEX(Meldeliste!$F$1:$F$68,LARGE((Meldeliste!$D$1:$D$68=$E$3)*(ROW(Meldeliste!$D$1:$D$68)),COUNTIF(Meldeliste!$D$1:$D$68,$E$3)+1-ROW(C20))),"")</f>
        <v/>
      </c>
      <c r="C26" s="316" t="str">
        <f t="array" ref="C26">IFERROR(INDEX(Meldeliste!$G$1:$G$68,LARGE((Meldeliste!$D$1:$D$68=$E$3)*(ROW(Meldeliste!$D$1:$D$68)),COUNTIF(Meldeliste!$D$1:$D$68,$E$3)+1-ROW(D20))),"")</f>
        <v/>
      </c>
      <c r="D26" s="316" t="str">
        <f t="array" ref="D26">IFERROR(INDEX(Meldeliste!$H$1:$H$68,LARGE((Meldeliste!$D$1:$D$68=$E$3)*(ROW(Meldeliste!$D$1:$D$68)),COUNTIF(Meldeliste!$D$1:$D$68,$E$3)+1-ROW(D20))),"")</f>
        <v/>
      </c>
      <c r="E26" s="317" t="str">
        <f t="array" ref="E26">IFERROR(INDEX(Meldeliste!$I$1:$I$68,LARGE((Meldeliste!$D$1:$D$68=$E$3)*(ROW(Meldeliste!$D$1:$D$68)),COUNTIF(Meldeliste!$D$1:$D$68,$E$3)+1-ROW(E20))),"")</f>
        <v/>
      </c>
      <c r="F26" s="317" t="str">
        <f t="array" ref="F26">IFERROR(INDEX(Meldeliste!$J$1:$J$68,LARGE((Meldeliste!$D$1:$D$68=$E$3)*(ROW(Meldeliste!$D$1:$D$68)),COUNTIF(Meldeliste!$D$1:$D$68,$E$3)+1-ROW(F20))),"")</f>
        <v/>
      </c>
      <c r="G26" s="532" t="str">
        <f t="array" ref="G26">IFERROR(INDEX(Meldeliste!$K$1:$K$68,LARGE((Meldeliste!$D$1:$D$68=$E$3)*(ROW(Meldeliste!$D$1:$D$68)),COUNTIF(Meldeliste!$D$1:$D$68,$E$3)+1-ROW(G20))),"")</f>
        <v/>
      </c>
      <c r="H26" s="535" t="str">
        <f t="array" ref="H26">IFERROR(INDEX(Meldeliste!$L$1:$L$68,LARGE((Meldeliste!$D$1:$D$68=$E$3)*(ROW(Meldeliste!$D$1:$D$68)),COUNTIF(Meldeliste!$D$1:$D$68,$E$3)+1-ROW(F20))),"")</f>
        <v/>
      </c>
      <c r="I26" s="256" t="str">
        <f>+IF(ISNUMBER($A26)=TRUE,+IF(Stammdaten!$C$20,"dns",""),"")</f>
        <v/>
      </c>
      <c r="J26" s="257" t="str">
        <f>+IF(ISNUMBER($A26)=TRUE,+IF(Stammdaten!$C$20&gt;1,"dns",""),"")</f>
        <v/>
      </c>
      <c r="K26" s="527" t="str">
        <f>+IF(ISNUMBER($A26)=TRUE,+IF(Stammdaten!$C$20&gt;2,"dns",""),"")</f>
        <v/>
      </c>
      <c r="L26" s="558" t="str">
        <f t="array" ref="L26">+IF(ISNUMBER($A26)=TRUE,+IF(Stammdaten!$C$20,IFERROR(INDEX(Meldeliste!$O$1:$O$68,LARGE((Meldeliste!$D$1:$D$68=$E$3)*(ROW(Meldeliste!$D$1:$D$68)),COUNTIF(Meldeliste!$D$1:$D$68,$E$3)+1-ROW(G20))),""),""),"")</f>
        <v/>
      </c>
      <c r="M26" s="347" t="str">
        <f>IF(ISNUMBER(A26)=TRUE,IF(ISBLANK(I26)=FALSE,IF(I26&gt;25,0,I26)+IF(J26&gt;25,0,J26)+IF(K26&gt;25,0,K26),""),"")</f>
        <v/>
      </c>
      <c r="N26" s="348" t="str">
        <f t="shared" si="59"/>
        <v/>
      </c>
      <c r="O26" s="349" t="str">
        <f t="shared" si="28"/>
        <v/>
      </c>
      <c r="P26" s="41" t="str">
        <f t="shared" ca="1" si="60"/>
        <v/>
      </c>
      <c r="Q26" s="44">
        <f t="shared" si="63"/>
        <v>20</v>
      </c>
      <c r="R26" s="6" t="str">
        <f t="array" ref="R26">IFERROR(INDEX(Meldeliste!$Q$1:$Q$68,LARGE((Meldeliste!$D$1:$D$68=$E$3)*(ROW(Meldeliste!$D$1:$D$68)),COUNTIF(Meldeliste!$D$1:$D$68,$E$3)+1-ROW(D20))),"")</f>
        <v/>
      </c>
      <c r="S26" s="45"/>
      <c r="T26" s="45">
        <f t="shared" si="61"/>
        <v>0</v>
      </c>
      <c r="U26" s="6">
        <f t="shared" si="62"/>
        <v>0</v>
      </c>
      <c r="V26" s="43">
        <f>+IF(COUNTBLANK(I26:K26)=2,VLOOKUP(I26,Rechnen!$A$1:$C$13,3,FALSE),IF(COUNTBLANK(I26:K26)=1,+VLOOKUP(I26,Rechnen!$A$1:$C$13,3,FALSE)+VLOOKUP(J26,Rechnen!$A$1:$C$13,3,FALSE),IF(COUNTBLANK(I26:K26)=0,VLOOKUP(I26,Rechnen!$A$1:$C$13,3,FALSE)+VLOOKUP(J26,Rechnen!$A$1:$C$13,3,FALSE)+VLOOKUP(K26,Rechnen!$A$1:$C$13,3,FALSE),0)))</f>
        <v>0</v>
      </c>
      <c r="W26" s="562">
        <f>IF(COUNTA(Meldeliste!$O$4:$O$68)=0,0,SUMPRODUCT(($G$7:$G$70=G26)*($M$7:$M$70=M26)*(($L$7:$L$70&lt;=L26)*-1)))</f>
        <v>0</v>
      </c>
      <c r="X26" s="15"/>
      <c r="Y26" s="549" t="str">
        <f t="array" ref="Y26">IFERROR(INDEX(Meldeliste!$M$1:$M$68,LARGE((Meldeliste!$D$1:$D$68=$E$3)*(ROW(Meldeliste!$D$1:$D$68)),COUNTIF(Meldeliste!$D$1:$D$68,$E$3)+1-ROW(G20))),"")</f>
        <v/>
      </c>
      <c r="Z26" s="328" t="str">
        <f t="array" ref="Z26">IFERROR(INDEX(Meldeliste!$P$1:$P$68,LARGE((Meldeliste!$D$1:$D$68=$E$3)*(ROW(Meldeliste!$D$1:$D$68)),COUNTIF(Meldeliste!$D$1:$D$68,$E$3)+1-ROW(G20))),"")</f>
        <v/>
      </c>
      <c r="AB26" s="1">
        <f t="shared" si="29"/>
        <v>0</v>
      </c>
      <c r="AC26" s="1">
        <f t="shared" si="30"/>
        <v>0</v>
      </c>
      <c r="AD26" s="1">
        <f t="shared" si="31"/>
        <v>0</v>
      </c>
      <c r="AE26" s="1">
        <f t="shared" si="32"/>
        <v>0</v>
      </c>
      <c r="AF26" s="1">
        <f t="shared" si="33"/>
        <v>0</v>
      </c>
      <c r="AH26" s="1">
        <f t="shared" si="34"/>
        <v>0</v>
      </c>
      <c r="AI26" s="1">
        <f t="shared" si="35"/>
        <v>0</v>
      </c>
      <c r="AJ26" s="1">
        <f t="shared" si="36"/>
        <v>0</v>
      </c>
      <c r="AK26" s="1">
        <f t="shared" si="37"/>
        <v>0</v>
      </c>
      <c r="AL26" s="1">
        <f t="shared" si="38"/>
        <v>0</v>
      </c>
      <c r="AN26" s="1">
        <f t="shared" si="39"/>
        <v>0</v>
      </c>
      <c r="AO26" s="1">
        <f t="shared" si="40"/>
        <v>0</v>
      </c>
      <c r="AP26" s="1">
        <f t="shared" si="41"/>
        <v>0</v>
      </c>
      <c r="AQ26" s="1">
        <f t="shared" si="42"/>
        <v>0</v>
      </c>
      <c r="AR26" s="1">
        <f t="shared" si="43"/>
        <v>0</v>
      </c>
      <c r="AT26" s="1">
        <f t="shared" si="44"/>
        <v>0</v>
      </c>
      <c r="AU26" s="1">
        <f t="shared" si="45"/>
        <v>0</v>
      </c>
      <c r="AV26" s="1">
        <f t="shared" si="46"/>
        <v>0</v>
      </c>
      <c r="AW26" s="1">
        <f t="shared" si="47"/>
        <v>0</v>
      </c>
      <c r="AX26" s="1">
        <f t="shared" si="48"/>
        <v>0</v>
      </c>
      <c r="AZ26" s="1">
        <f t="shared" si="49"/>
        <v>0</v>
      </c>
      <c r="BA26" s="1">
        <f t="shared" si="50"/>
        <v>0</v>
      </c>
      <c r="BB26" s="1">
        <f t="shared" si="51"/>
        <v>0</v>
      </c>
      <c r="BC26" s="1">
        <f t="shared" si="52"/>
        <v>0</v>
      </c>
      <c r="BD26" s="1">
        <f t="shared" si="53"/>
        <v>0</v>
      </c>
      <c r="BF26" s="1">
        <f t="shared" si="54"/>
        <v>0</v>
      </c>
      <c r="BG26" s="1">
        <f t="shared" si="55"/>
        <v>0</v>
      </c>
      <c r="BH26" s="1">
        <f t="shared" si="56"/>
        <v>0</v>
      </c>
      <c r="BI26" s="1">
        <f t="shared" si="57"/>
        <v>0</v>
      </c>
      <c r="BJ26" s="1">
        <f t="shared" si="58"/>
        <v>0</v>
      </c>
      <c r="BO26" s="2" t="s">
        <v>4</v>
      </c>
      <c r="BR26" s="1"/>
      <c r="BS26" s="1"/>
    </row>
    <row r="27" spans="1:71" ht="28.5" customHeight="1">
      <c r="A27" s="332" t="str">
        <f t="array" ref="A27">IFERROR(INDEX(Meldeliste!$C$1:$C$68,LARGE((Meldeliste!$D$1:$D$68=$E$3)*(ROW(Meldeliste!$D$1:$D$68)),COUNTIF(Meldeliste!$D$1:$D$68,$E$3)+1-ROW(B21))),"")</f>
        <v/>
      </c>
      <c r="B27" s="316" t="str">
        <f t="array" ref="B27">IFERROR(INDEX(Meldeliste!$F$1:$F$68,LARGE((Meldeliste!$D$1:$D$68=$E$3)*(ROW(Meldeliste!$D$1:$D$68)),COUNTIF(Meldeliste!$D$1:$D$68,$E$3)+1-ROW(C21))),"")</f>
        <v/>
      </c>
      <c r="C27" s="316" t="str">
        <f t="array" ref="C27">IFERROR(INDEX(Meldeliste!$G$1:$G$68,LARGE((Meldeliste!$D$1:$D$68=$E$3)*(ROW(Meldeliste!$D$1:$D$68)),COUNTIF(Meldeliste!$D$1:$D$68,$E$3)+1-ROW(D21))),"")</f>
        <v/>
      </c>
      <c r="D27" s="316" t="str">
        <f t="array" ref="D27">IFERROR(INDEX(Meldeliste!$H$1:$H$68,LARGE((Meldeliste!$D$1:$D$68=$E$3)*(ROW(Meldeliste!$D$1:$D$68)),COUNTIF(Meldeliste!$D$1:$D$68,$E$3)+1-ROW(D21))),"")</f>
        <v/>
      </c>
      <c r="E27" s="317" t="str">
        <f t="array" ref="E27">IFERROR(INDEX(Meldeliste!$I$1:$I$68,LARGE((Meldeliste!$D$1:$D$68=$E$3)*(ROW(Meldeliste!$D$1:$D$68)),COUNTIF(Meldeliste!$D$1:$D$68,$E$3)+1-ROW(E21))),"")</f>
        <v/>
      </c>
      <c r="F27" s="317" t="str">
        <f t="array" ref="F27">IFERROR(INDEX(Meldeliste!$J$1:$J$68,LARGE((Meldeliste!$D$1:$D$68=$E$3)*(ROW(Meldeliste!$D$1:$D$68)),COUNTIF(Meldeliste!$D$1:$D$68,$E$3)+1-ROW(F21))),"")</f>
        <v/>
      </c>
      <c r="G27" s="532" t="str">
        <f t="array" ref="G27">IFERROR(INDEX(Meldeliste!$K$1:$K$68,LARGE((Meldeliste!$D$1:$D$68=$E$3)*(ROW(Meldeliste!$D$1:$D$68)),COUNTIF(Meldeliste!$D$1:$D$68,$E$3)+1-ROW(G21))),"")</f>
        <v/>
      </c>
      <c r="H27" s="535" t="str">
        <f t="array" ref="H27">IFERROR(INDEX(Meldeliste!$L$1:$L$68,LARGE((Meldeliste!$D$1:$D$68=$E$3)*(ROW(Meldeliste!$D$1:$D$68)),COUNTIF(Meldeliste!$D$1:$D$68,$E$3)+1-ROW(F21))),"")</f>
        <v/>
      </c>
      <c r="I27" s="256" t="str">
        <f>+IF(ISNUMBER($A27)=TRUE,+IF(Stammdaten!$C$20,"dns",""),"")</f>
        <v/>
      </c>
      <c r="J27" s="257" t="str">
        <f>+IF(ISNUMBER($A27)=TRUE,+IF(Stammdaten!$C$20&gt;1,"dns",""),"")</f>
        <v/>
      </c>
      <c r="K27" s="527" t="str">
        <f>+IF(ISNUMBER($A27)=TRUE,+IF(Stammdaten!$C$20&gt;2,"dns",""),"")</f>
        <v/>
      </c>
      <c r="L27" s="558" t="str">
        <f t="array" ref="L27">+IF(ISNUMBER($A27)=TRUE,+IF(Stammdaten!$C$20,IFERROR(INDEX(Meldeliste!$O$1:$O$68,LARGE((Meldeliste!$D$1:$D$68=$E$3)*(ROW(Meldeliste!$D$1:$D$68)),COUNTIF(Meldeliste!$D$1:$D$68,$E$3)+1-ROW(G21))),""),""),"")</f>
        <v/>
      </c>
      <c r="M27" s="347" t="str">
        <f t="shared" ref="M27:M66" si="64">IF(ISNUMBER(A27)=TRUE,IF(ISBLANK(I27)=FALSE,IF(I27&gt;25,0,I27)+IF(J27&gt;25,0,J27)+IF(K27&gt;25,0,K27),""),"")</f>
        <v/>
      </c>
      <c r="N27" s="348" t="str">
        <f t="shared" si="59"/>
        <v/>
      </c>
      <c r="O27" s="349" t="str">
        <f t="shared" si="28"/>
        <v/>
      </c>
      <c r="P27" s="41" t="str">
        <f t="shared" ca="1" si="60"/>
        <v/>
      </c>
      <c r="Q27" s="44">
        <f t="shared" si="63"/>
        <v>21</v>
      </c>
      <c r="R27" s="6" t="str">
        <f t="array" ref="R27">IFERROR(INDEX(Meldeliste!$Q$1:$Q$68,LARGE((Meldeliste!$D$1:$D$68=$E$3)*(ROW(Meldeliste!$D$1:$D$68)),COUNTIF(Meldeliste!$D$1:$D$68,$E$3)+1-ROW(D21))),"")</f>
        <v/>
      </c>
      <c r="S27" s="45"/>
      <c r="T27" s="45">
        <f t="shared" si="61"/>
        <v>0</v>
      </c>
      <c r="U27" s="6">
        <f t="shared" si="62"/>
        <v>0</v>
      </c>
      <c r="V27" s="43">
        <f>+IF(COUNTBLANK(I27:K27)=2,VLOOKUP(I27,Rechnen!$A$1:$C$13,3,FALSE),IF(COUNTBLANK(I27:K27)=1,+VLOOKUP(I27,Rechnen!$A$1:$C$13,3,FALSE)+VLOOKUP(J27,Rechnen!$A$1:$C$13,3,FALSE),IF(COUNTBLANK(I27:K27)=0,VLOOKUP(I27,Rechnen!$A$1:$C$13,3,FALSE)+VLOOKUP(J27,Rechnen!$A$1:$C$13,3,FALSE)+VLOOKUP(K27,Rechnen!$A$1:$C$13,3,FALSE),0)))</f>
        <v>0</v>
      </c>
      <c r="W27" s="562">
        <f>IF(COUNTA(Meldeliste!$O$4:$O$68)=0,0,SUMPRODUCT(($G$7:$G$70=G27)*($M$7:$M$70=M27)*(($L$7:$L$70&lt;=L27)*-1)))</f>
        <v>0</v>
      </c>
      <c r="X27" s="15"/>
      <c r="Y27" s="549" t="str">
        <f t="array" ref="Y27">IFERROR(INDEX(Meldeliste!$M$1:$M$68,LARGE((Meldeliste!$D$1:$D$68=$E$3)*(ROW(Meldeliste!$D$1:$D$68)),COUNTIF(Meldeliste!$D$1:$D$68,$E$3)+1-ROW(G21))),"")</f>
        <v/>
      </c>
      <c r="Z27" s="328" t="str">
        <f t="array" ref="Z27">IFERROR(INDEX(Meldeliste!$P$1:$P$68,LARGE((Meldeliste!$D$1:$D$68=$E$3)*(ROW(Meldeliste!$D$1:$D$68)),COUNTIF(Meldeliste!$D$1:$D$68,$E$3)+1-ROW(G21))),"")</f>
        <v/>
      </c>
      <c r="AB27" s="1">
        <f t="shared" si="29"/>
        <v>0</v>
      </c>
      <c r="AC27" s="1">
        <f t="shared" si="30"/>
        <v>0</v>
      </c>
      <c r="AD27" s="1">
        <f t="shared" si="31"/>
        <v>0</v>
      </c>
      <c r="AE27" s="1">
        <f t="shared" si="32"/>
        <v>0</v>
      </c>
      <c r="AF27" s="1">
        <f t="shared" si="33"/>
        <v>0</v>
      </c>
      <c r="AH27" s="1">
        <f t="shared" si="34"/>
        <v>0</v>
      </c>
      <c r="AI27" s="1">
        <f t="shared" si="35"/>
        <v>0</v>
      </c>
      <c r="AJ27" s="1">
        <f t="shared" si="36"/>
        <v>0</v>
      </c>
      <c r="AK27" s="1">
        <f t="shared" si="37"/>
        <v>0</v>
      </c>
      <c r="AL27" s="1">
        <f t="shared" si="38"/>
        <v>0</v>
      </c>
      <c r="AN27" s="1">
        <f t="shared" si="39"/>
        <v>0</v>
      </c>
      <c r="AO27" s="1">
        <f t="shared" si="40"/>
        <v>0</v>
      </c>
      <c r="AP27" s="1">
        <f t="shared" si="41"/>
        <v>0</v>
      </c>
      <c r="AQ27" s="1">
        <f t="shared" si="42"/>
        <v>0</v>
      </c>
      <c r="AR27" s="1">
        <f t="shared" si="43"/>
        <v>0</v>
      </c>
      <c r="AT27" s="1">
        <f t="shared" si="44"/>
        <v>0</v>
      </c>
      <c r="AU27" s="1">
        <f t="shared" si="45"/>
        <v>0</v>
      </c>
      <c r="AV27" s="1">
        <f t="shared" si="46"/>
        <v>0</v>
      </c>
      <c r="AW27" s="1">
        <f t="shared" si="47"/>
        <v>0</v>
      </c>
      <c r="AX27" s="1">
        <f t="shared" si="48"/>
        <v>0</v>
      </c>
      <c r="AZ27" s="1">
        <f t="shared" si="49"/>
        <v>0</v>
      </c>
      <c r="BA27" s="1">
        <f t="shared" si="50"/>
        <v>0</v>
      </c>
      <c r="BB27" s="1">
        <f t="shared" si="51"/>
        <v>0</v>
      </c>
      <c r="BC27" s="1">
        <f t="shared" si="52"/>
        <v>0</v>
      </c>
      <c r="BD27" s="1">
        <f t="shared" si="53"/>
        <v>0</v>
      </c>
      <c r="BF27" s="1">
        <f t="shared" si="54"/>
        <v>0</v>
      </c>
      <c r="BG27" s="1">
        <f t="shared" si="55"/>
        <v>0</v>
      </c>
      <c r="BH27" s="1">
        <f t="shared" si="56"/>
        <v>0</v>
      </c>
      <c r="BI27" s="1">
        <f t="shared" si="57"/>
        <v>0</v>
      </c>
      <c r="BJ27" s="1">
        <f t="shared" si="58"/>
        <v>0</v>
      </c>
      <c r="BO27" s="2">
        <f>+MIN(Q7:Q66)</f>
        <v>1</v>
      </c>
      <c r="BR27" s="1"/>
      <c r="BS27" s="1"/>
    </row>
    <row r="28" spans="1:71" ht="28.5" customHeight="1">
      <c r="A28" s="332" t="str">
        <f t="array" ref="A28">IFERROR(INDEX(Meldeliste!$C$1:$C$68,LARGE((Meldeliste!$D$1:$D$68=$E$3)*(ROW(Meldeliste!$D$1:$D$68)),COUNTIF(Meldeliste!$D$1:$D$68,$E$3)+1-ROW(B22))),"")</f>
        <v/>
      </c>
      <c r="B28" s="316" t="str">
        <f t="array" ref="B28">IFERROR(INDEX(Meldeliste!$F$1:$F$68,LARGE((Meldeliste!$D$1:$D$68=$E$3)*(ROW(Meldeliste!$D$1:$D$68)),COUNTIF(Meldeliste!$D$1:$D$68,$E$3)+1-ROW(C22))),"")</f>
        <v/>
      </c>
      <c r="C28" s="316" t="str">
        <f t="array" ref="C28">IFERROR(INDEX(Meldeliste!$G$1:$G$68,LARGE((Meldeliste!$D$1:$D$68=$E$3)*(ROW(Meldeliste!$D$1:$D$68)),COUNTIF(Meldeliste!$D$1:$D$68,$E$3)+1-ROW(D22))),"")</f>
        <v/>
      </c>
      <c r="D28" s="316" t="str">
        <f t="array" ref="D28">IFERROR(INDEX(Meldeliste!$H$1:$H$68,LARGE((Meldeliste!$D$1:$D$68=$E$3)*(ROW(Meldeliste!$D$1:$D$68)),COUNTIF(Meldeliste!$D$1:$D$68,$E$3)+1-ROW(D22))),"")</f>
        <v/>
      </c>
      <c r="E28" s="317" t="str">
        <f t="array" ref="E28">IFERROR(INDEX(Meldeliste!$I$1:$I$68,LARGE((Meldeliste!$D$1:$D$68=$E$3)*(ROW(Meldeliste!$D$1:$D$68)),COUNTIF(Meldeliste!$D$1:$D$68,$E$3)+1-ROW(E22))),"")</f>
        <v/>
      </c>
      <c r="F28" s="317" t="str">
        <f t="array" ref="F28">IFERROR(INDEX(Meldeliste!$J$1:$J$68,LARGE((Meldeliste!$D$1:$D$68=$E$3)*(ROW(Meldeliste!$D$1:$D$68)),COUNTIF(Meldeliste!$D$1:$D$68,$E$3)+1-ROW(F22))),"")</f>
        <v/>
      </c>
      <c r="G28" s="532" t="str">
        <f t="array" ref="G28">IFERROR(INDEX(Meldeliste!$K$1:$K$68,LARGE((Meldeliste!$D$1:$D$68=$E$3)*(ROW(Meldeliste!$D$1:$D$68)),COUNTIF(Meldeliste!$D$1:$D$68,$E$3)+1-ROW(G22))),"")</f>
        <v/>
      </c>
      <c r="H28" s="535" t="str">
        <f t="array" ref="H28">IFERROR(INDEX(Meldeliste!$L$1:$L$68,LARGE((Meldeliste!$D$1:$D$68=$E$3)*(ROW(Meldeliste!$D$1:$D$68)),COUNTIF(Meldeliste!$D$1:$D$68,$E$3)+1-ROW(F22))),"")</f>
        <v/>
      </c>
      <c r="I28" s="256" t="str">
        <f>+IF(ISNUMBER($A28)=TRUE,+IF(Stammdaten!$C$20,"dns",""),"")</f>
        <v/>
      </c>
      <c r="J28" s="257" t="str">
        <f>+IF(ISNUMBER($A28)=TRUE,+IF(Stammdaten!$C$20&gt;1,"dns",""),"")</f>
        <v/>
      </c>
      <c r="K28" s="527" t="str">
        <f>+IF(ISNUMBER($A28)=TRUE,+IF(Stammdaten!$C$20&gt;2,"dns",""),"")</f>
        <v/>
      </c>
      <c r="L28" s="558" t="str">
        <f t="array" ref="L28">+IF(ISNUMBER($A28)=TRUE,+IF(Stammdaten!$C$20,IFERROR(INDEX(Meldeliste!$O$1:$O$68,LARGE((Meldeliste!$D$1:$D$68=$E$3)*(ROW(Meldeliste!$D$1:$D$68)),COUNTIF(Meldeliste!$D$1:$D$68,$E$3)+1-ROW(G22))),""),""),"")</f>
        <v/>
      </c>
      <c r="M28" s="347" t="str">
        <f t="shared" si="64"/>
        <v/>
      </c>
      <c r="N28" s="348" t="str">
        <f t="shared" si="59"/>
        <v/>
      </c>
      <c r="O28" s="349" t="str">
        <f t="shared" si="28"/>
        <v/>
      </c>
      <c r="P28" s="41" t="str">
        <f t="shared" ca="1" si="60"/>
        <v/>
      </c>
      <c r="Q28" s="44">
        <f t="shared" si="63"/>
        <v>22</v>
      </c>
      <c r="R28" s="6" t="str">
        <f t="array" ref="R28">IFERROR(INDEX(Meldeliste!$Q$1:$Q$68,LARGE((Meldeliste!$D$1:$D$68=$E$3)*(ROW(Meldeliste!$D$1:$D$68)),COUNTIF(Meldeliste!$D$1:$D$68,$E$3)+1-ROW(D22))),"")</f>
        <v/>
      </c>
      <c r="S28" s="45"/>
      <c r="T28" s="45">
        <f t="shared" si="61"/>
        <v>0</v>
      </c>
      <c r="U28" s="6">
        <f t="shared" si="62"/>
        <v>0</v>
      </c>
      <c r="V28" s="43">
        <f>+IF(COUNTBLANK(I28:K28)=2,VLOOKUP(I28,Rechnen!$A$1:$C$13,3,FALSE),IF(COUNTBLANK(I28:K28)=1,+VLOOKUP(I28,Rechnen!$A$1:$C$13,3,FALSE)+VLOOKUP(J28,Rechnen!$A$1:$C$13,3,FALSE),IF(COUNTBLANK(I28:K28)=0,VLOOKUP(I28,Rechnen!$A$1:$C$13,3,FALSE)+VLOOKUP(J28,Rechnen!$A$1:$C$13,3,FALSE)+VLOOKUP(K28,Rechnen!$A$1:$C$13,3,FALSE),0)))</f>
        <v>0</v>
      </c>
      <c r="W28" s="562">
        <f>IF(COUNTA(Meldeliste!$O$4:$O$68)=0,0,SUMPRODUCT(($G$7:$G$70=G28)*($M$7:$M$70=M28)*(($L$7:$L$70&lt;=L28)*-1)))</f>
        <v>0</v>
      </c>
      <c r="X28" s="15"/>
      <c r="Y28" s="549" t="str">
        <f t="array" ref="Y28">IFERROR(INDEX(Meldeliste!$M$1:$M$68,LARGE((Meldeliste!$D$1:$D$68=$E$3)*(ROW(Meldeliste!$D$1:$D$68)),COUNTIF(Meldeliste!$D$1:$D$68,$E$3)+1-ROW(G22))),"")</f>
        <v/>
      </c>
      <c r="Z28" s="328" t="str">
        <f t="array" ref="Z28">IFERROR(INDEX(Meldeliste!$P$1:$P$68,LARGE((Meldeliste!$D$1:$D$68=$E$3)*(ROW(Meldeliste!$D$1:$D$68)),COUNTIF(Meldeliste!$D$1:$D$68,$E$3)+1-ROW(G22))),"")</f>
        <v/>
      </c>
      <c r="AB28" s="1">
        <f t="shared" si="29"/>
        <v>0</v>
      </c>
      <c r="AC28" s="1">
        <f t="shared" si="30"/>
        <v>0</v>
      </c>
      <c r="AD28" s="1">
        <f t="shared" si="31"/>
        <v>0</v>
      </c>
      <c r="AE28" s="1">
        <f t="shared" si="32"/>
        <v>0</v>
      </c>
      <c r="AF28" s="1">
        <f t="shared" si="33"/>
        <v>0</v>
      </c>
      <c r="AH28" s="1">
        <f t="shared" si="34"/>
        <v>0</v>
      </c>
      <c r="AI28" s="1">
        <f t="shared" si="35"/>
        <v>0</v>
      </c>
      <c r="AJ28" s="1">
        <f t="shared" si="36"/>
        <v>0</v>
      </c>
      <c r="AK28" s="1">
        <f t="shared" si="37"/>
        <v>0</v>
      </c>
      <c r="AL28" s="1">
        <f t="shared" si="38"/>
        <v>0</v>
      </c>
      <c r="AN28" s="1">
        <f t="shared" si="39"/>
        <v>0</v>
      </c>
      <c r="AO28" s="1">
        <f t="shared" si="40"/>
        <v>0</v>
      </c>
      <c r="AP28" s="1">
        <f t="shared" si="41"/>
        <v>0</v>
      </c>
      <c r="AQ28" s="1">
        <f t="shared" si="42"/>
        <v>0</v>
      </c>
      <c r="AR28" s="1">
        <f t="shared" si="43"/>
        <v>0</v>
      </c>
      <c r="AT28" s="1">
        <f t="shared" si="44"/>
        <v>0</v>
      </c>
      <c r="AU28" s="1">
        <f t="shared" si="45"/>
        <v>0</v>
      </c>
      <c r="AV28" s="1">
        <f t="shared" si="46"/>
        <v>0</v>
      </c>
      <c r="AW28" s="1">
        <f t="shared" si="47"/>
        <v>0</v>
      </c>
      <c r="AX28" s="1">
        <f t="shared" si="48"/>
        <v>0</v>
      </c>
      <c r="AZ28" s="1">
        <f t="shared" si="49"/>
        <v>0</v>
      </c>
      <c r="BA28" s="1">
        <f t="shared" si="50"/>
        <v>0</v>
      </c>
      <c r="BB28" s="1">
        <f t="shared" si="51"/>
        <v>0</v>
      </c>
      <c r="BC28" s="1">
        <f t="shared" si="52"/>
        <v>0</v>
      </c>
      <c r="BD28" s="1">
        <f t="shared" si="53"/>
        <v>0</v>
      </c>
      <c r="BF28" s="1">
        <f t="shared" si="54"/>
        <v>0</v>
      </c>
      <c r="BG28" s="1">
        <f t="shared" si="55"/>
        <v>0</v>
      </c>
      <c r="BH28" s="1">
        <f t="shared" si="56"/>
        <v>0</v>
      </c>
      <c r="BI28" s="1">
        <f t="shared" si="57"/>
        <v>0</v>
      </c>
      <c r="BJ28" s="1">
        <f t="shared" si="58"/>
        <v>0</v>
      </c>
      <c r="BO28" s="2">
        <f>MAX(T7:T66)</f>
        <v>0</v>
      </c>
      <c r="BR28" s="1"/>
      <c r="BS28" s="1"/>
    </row>
    <row r="29" spans="1:71" ht="28.5" customHeight="1">
      <c r="A29" s="332" t="str">
        <f t="array" ref="A29">IFERROR(INDEX(Meldeliste!$C$1:$C$68,LARGE((Meldeliste!$D$1:$D$68=$E$3)*(ROW(Meldeliste!$D$1:$D$68)),COUNTIF(Meldeliste!$D$1:$D$68,$E$3)+1-ROW(B23))),"")</f>
        <v/>
      </c>
      <c r="B29" s="316" t="str">
        <f t="array" ref="B29">IFERROR(INDEX(Meldeliste!$F$1:$F$68,LARGE((Meldeliste!$D$1:$D$68=$E$3)*(ROW(Meldeliste!$D$1:$D$68)),COUNTIF(Meldeliste!$D$1:$D$68,$E$3)+1-ROW(C23))),"")</f>
        <v/>
      </c>
      <c r="C29" s="316" t="str">
        <f t="array" ref="C29">IFERROR(INDEX(Meldeliste!$G$1:$G$68,LARGE((Meldeliste!$D$1:$D$68=$E$3)*(ROW(Meldeliste!$D$1:$D$68)),COUNTIF(Meldeliste!$D$1:$D$68,$E$3)+1-ROW(D23))),"")</f>
        <v/>
      </c>
      <c r="D29" s="316" t="str">
        <f t="array" ref="D29">IFERROR(INDEX(Meldeliste!$H$1:$H$68,LARGE((Meldeliste!$D$1:$D$68=$E$3)*(ROW(Meldeliste!$D$1:$D$68)),COUNTIF(Meldeliste!$D$1:$D$68,$E$3)+1-ROW(D23))),"")</f>
        <v/>
      </c>
      <c r="E29" s="317" t="str">
        <f t="array" ref="E29">IFERROR(INDEX(Meldeliste!$I$1:$I$68,LARGE((Meldeliste!$D$1:$D$68=$E$3)*(ROW(Meldeliste!$D$1:$D$68)),COUNTIF(Meldeliste!$D$1:$D$68,$E$3)+1-ROW(E23))),"")</f>
        <v/>
      </c>
      <c r="F29" s="317" t="str">
        <f t="array" ref="F29">IFERROR(INDEX(Meldeliste!$J$1:$J$68,LARGE((Meldeliste!$D$1:$D$68=$E$3)*(ROW(Meldeliste!$D$1:$D$68)),COUNTIF(Meldeliste!$D$1:$D$68,$E$3)+1-ROW(F23))),"")</f>
        <v/>
      </c>
      <c r="G29" s="532" t="str">
        <f t="array" ref="G29">IFERROR(INDEX(Meldeliste!$K$1:$K$68,LARGE((Meldeliste!$D$1:$D$68=$E$3)*(ROW(Meldeliste!$D$1:$D$68)),COUNTIF(Meldeliste!$D$1:$D$68,$E$3)+1-ROW(G23))),"")</f>
        <v/>
      </c>
      <c r="H29" s="535" t="str">
        <f t="array" ref="H29">IFERROR(INDEX(Meldeliste!$L$1:$L$68,LARGE((Meldeliste!$D$1:$D$68=$E$3)*(ROW(Meldeliste!$D$1:$D$68)),COUNTIF(Meldeliste!$D$1:$D$68,$E$3)+1-ROW(F23))),"")</f>
        <v/>
      </c>
      <c r="I29" s="256" t="str">
        <f>+IF(ISNUMBER($A29)=TRUE,+IF(Stammdaten!$C$20,"dns",""),"")</f>
        <v/>
      </c>
      <c r="J29" s="257" t="str">
        <f>+IF(ISNUMBER($A29)=TRUE,+IF(Stammdaten!$C$20&gt;1,"dns",""),"")</f>
        <v/>
      </c>
      <c r="K29" s="527" t="str">
        <f>+IF(ISNUMBER($A29)=TRUE,+IF(Stammdaten!$C$20&gt;2,"dns",""),"")</f>
        <v/>
      </c>
      <c r="L29" s="558" t="str">
        <f t="array" ref="L29">+IF(ISNUMBER($A29)=TRUE,+IF(Stammdaten!$C$20,IFERROR(INDEX(Meldeliste!$O$1:$O$68,LARGE((Meldeliste!$D$1:$D$68=$E$3)*(ROW(Meldeliste!$D$1:$D$68)),COUNTIF(Meldeliste!$D$1:$D$68,$E$3)+1-ROW(G23))),""),""),"")</f>
        <v/>
      </c>
      <c r="M29" s="347" t="str">
        <f t="shared" si="64"/>
        <v/>
      </c>
      <c r="N29" s="348" t="str">
        <f t="shared" si="59"/>
        <v/>
      </c>
      <c r="O29" s="349" t="str">
        <f t="shared" si="28"/>
        <v/>
      </c>
      <c r="P29" s="41" t="str">
        <f t="shared" ca="1" si="60"/>
        <v/>
      </c>
      <c r="Q29" s="44">
        <f t="shared" si="63"/>
        <v>23</v>
      </c>
      <c r="R29" s="6" t="str">
        <f t="array" ref="R29">IFERROR(INDEX(Meldeliste!$Q$1:$Q$68,LARGE((Meldeliste!$D$1:$D$68=$E$3)*(ROW(Meldeliste!$D$1:$D$68)),COUNTIF(Meldeliste!$D$1:$D$68,$E$3)+1-ROW(D23))),"")</f>
        <v/>
      </c>
      <c r="S29" s="45"/>
      <c r="T29" s="45">
        <f t="shared" si="61"/>
        <v>0</v>
      </c>
      <c r="U29" s="6">
        <f t="shared" si="62"/>
        <v>0</v>
      </c>
      <c r="V29" s="43">
        <f>+IF(COUNTBLANK(I29:K29)=2,VLOOKUP(I29,Rechnen!$A$1:$C$13,3,FALSE),IF(COUNTBLANK(I29:K29)=1,+VLOOKUP(I29,Rechnen!$A$1:$C$13,3,FALSE)+VLOOKUP(J29,Rechnen!$A$1:$C$13,3,FALSE),IF(COUNTBLANK(I29:K29)=0,VLOOKUP(I29,Rechnen!$A$1:$C$13,3,FALSE)+VLOOKUP(J29,Rechnen!$A$1:$C$13,3,FALSE)+VLOOKUP(K29,Rechnen!$A$1:$C$13,3,FALSE),0)))</f>
        <v>0</v>
      </c>
      <c r="W29" s="562">
        <f>IF(COUNTA(Meldeliste!$O$4:$O$68)=0,0,SUMPRODUCT(($G$7:$G$70=G29)*($M$7:$M$70=M29)*(($L$7:$L$70&lt;=L29)*-1)))</f>
        <v>0</v>
      </c>
      <c r="X29" s="15"/>
      <c r="Y29" s="549" t="str">
        <f t="array" ref="Y29">IFERROR(INDEX(Meldeliste!$M$1:$M$68,LARGE((Meldeliste!$D$1:$D$68=$E$3)*(ROW(Meldeliste!$D$1:$D$68)),COUNTIF(Meldeliste!$D$1:$D$68,$E$3)+1-ROW(G23))),"")</f>
        <v/>
      </c>
      <c r="Z29" s="328" t="str">
        <f t="array" ref="Z29">IFERROR(INDEX(Meldeliste!$P$1:$P$68,LARGE((Meldeliste!$D$1:$D$68=$E$3)*(ROW(Meldeliste!$D$1:$D$68)),COUNTIF(Meldeliste!$D$1:$D$68,$E$3)+1-ROW(G23))),"")</f>
        <v/>
      </c>
      <c r="AB29" s="1">
        <f t="shared" si="29"/>
        <v>0</v>
      </c>
      <c r="AC29" s="1">
        <f t="shared" si="30"/>
        <v>0</v>
      </c>
      <c r="AD29" s="1">
        <f t="shared" si="31"/>
        <v>0</v>
      </c>
      <c r="AE29" s="1">
        <f t="shared" si="32"/>
        <v>0</v>
      </c>
      <c r="AF29" s="1">
        <f t="shared" si="33"/>
        <v>0</v>
      </c>
      <c r="AH29" s="1">
        <f t="shared" si="34"/>
        <v>0</v>
      </c>
      <c r="AI29" s="1">
        <f t="shared" si="35"/>
        <v>0</v>
      </c>
      <c r="AJ29" s="1">
        <f t="shared" si="36"/>
        <v>0</v>
      </c>
      <c r="AK29" s="1">
        <f t="shared" si="37"/>
        <v>0</v>
      </c>
      <c r="AL29" s="1">
        <f t="shared" si="38"/>
        <v>0</v>
      </c>
      <c r="AN29" s="1">
        <f t="shared" si="39"/>
        <v>0</v>
      </c>
      <c r="AO29" s="1">
        <f t="shared" si="40"/>
        <v>0</v>
      </c>
      <c r="AP29" s="1">
        <f t="shared" si="41"/>
        <v>0</v>
      </c>
      <c r="AQ29" s="1">
        <f t="shared" si="42"/>
        <v>0</v>
      </c>
      <c r="AR29" s="1">
        <f t="shared" si="43"/>
        <v>0</v>
      </c>
      <c r="AT29" s="1">
        <f t="shared" si="44"/>
        <v>0</v>
      </c>
      <c r="AU29" s="1">
        <f t="shared" si="45"/>
        <v>0</v>
      </c>
      <c r="AV29" s="1">
        <f t="shared" si="46"/>
        <v>0</v>
      </c>
      <c r="AW29" s="1">
        <f t="shared" si="47"/>
        <v>0</v>
      </c>
      <c r="AX29" s="1">
        <f t="shared" si="48"/>
        <v>0</v>
      </c>
      <c r="AZ29" s="1">
        <f t="shared" si="49"/>
        <v>0</v>
      </c>
      <c r="BA29" s="1">
        <f t="shared" si="50"/>
        <v>0</v>
      </c>
      <c r="BB29" s="1">
        <f t="shared" si="51"/>
        <v>0</v>
      </c>
      <c r="BC29" s="1">
        <f t="shared" si="52"/>
        <v>0</v>
      </c>
      <c r="BD29" s="1">
        <f t="shared" si="53"/>
        <v>0</v>
      </c>
      <c r="BF29" s="1">
        <f t="shared" si="54"/>
        <v>0</v>
      </c>
      <c r="BG29" s="1">
        <f t="shared" si="55"/>
        <v>0</v>
      </c>
      <c r="BH29" s="1">
        <f t="shared" si="56"/>
        <v>0</v>
      </c>
      <c r="BI29" s="1">
        <f t="shared" si="57"/>
        <v>0</v>
      </c>
      <c r="BJ29" s="1">
        <f t="shared" si="58"/>
        <v>0</v>
      </c>
      <c r="BO29" s="2"/>
      <c r="BR29" s="1"/>
      <c r="BS29" s="1"/>
    </row>
    <row r="30" spans="1:71" ht="28.5" customHeight="1">
      <c r="A30" s="332" t="str">
        <f t="array" ref="A30">IFERROR(INDEX(Meldeliste!$C$1:$C$68,LARGE((Meldeliste!$D$1:$D$68=$E$3)*(ROW(Meldeliste!$D$1:$D$68)),COUNTIF(Meldeliste!$D$1:$D$68,$E$3)+1-ROW(B24))),"")</f>
        <v/>
      </c>
      <c r="B30" s="316" t="str">
        <f t="array" ref="B30">IFERROR(INDEX(Meldeliste!$F$1:$F$68,LARGE((Meldeliste!$D$1:$D$68=$E$3)*(ROW(Meldeliste!$D$1:$D$68)),COUNTIF(Meldeliste!$D$1:$D$68,$E$3)+1-ROW(C24))),"")</f>
        <v/>
      </c>
      <c r="C30" s="316" t="str">
        <f t="array" ref="C30">IFERROR(INDEX(Meldeliste!$G$1:$G$68,LARGE((Meldeliste!$D$1:$D$68=$E$3)*(ROW(Meldeliste!$D$1:$D$68)),COUNTIF(Meldeliste!$D$1:$D$68,$E$3)+1-ROW(D24))),"")</f>
        <v/>
      </c>
      <c r="D30" s="316" t="str">
        <f t="array" ref="D30">IFERROR(INDEX(Meldeliste!$H$1:$H$68,LARGE((Meldeliste!$D$1:$D$68=$E$3)*(ROW(Meldeliste!$D$1:$D$68)),COUNTIF(Meldeliste!$D$1:$D$68,$E$3)+1-ROW(D24))),"")</f>
        <v/>
      </c>
      <c r="E30" s="317" t="str">
        <f t="array" ref="E30">IFERROR(INDEX(Meldeliste!$I$1:$I$68,LARGE((Meldeliste!$D$1:$D$68=$E$3)*(ROW(Meldeliste!$D$1:$D$68)),COUNTIF(Meldeliste!$D$1:$D$68,$E$3)+1-ROW(E24))),"")</f>
        <v/>
      </c>
      <c r="F30" s="317" t="str">
        <f t="array" ref="F30">IFERROR(INDEX(Meldeliste!$J$1:$J$68,LARGE((Meldeliste!$D$1:$D$68=$E$3)*(ROW(Meldeliste!$D$1:$D$68)),COUNTIF(Meldeliste!$D$1:$D$68,$E$3)+1-ROW(F24))),"")</f>
        <v/>
      </c>
      <c r="G30" s="532" t="str">
        <f t="array" ref="G30">IFERROR(INDEX(Meldeliste!$K$1:$K$68,LARGE((Meldeliste!$D$1:$D$68=$E$3)*(ROW(Meldeliste!$D$1:$D$68)),COUNTIF(Meldeliste!$D$1:$D$68,$E$3)+1-ROW(G24))),"")</f>
        <v/>
      </c>
      <c r="H30" s="535" t="str">
        <f t="array" ref="H30">IFERROR(INDEX(Meldeliste!$L$1:$L$68,LARGE((Meldeliste!$D$1:$D$68=$E$3)*(ROW(Meldeliste!$D$1:$D$68)),COUNTIF(Meldeliste!$D$1:$D$68,$E$3)+1-ROW(F24))),"")</f>
        <v/>
      </c>
      <c r="I30" s="256" t="str">
        <f>+IF(ISNUMBER($A30)=TRUE,+IF(Stammdaten!$C$20,"dns",""),"")</f>
        <v/>
      </c>
      <c r="J30" s="257" t="str">
        <f>+IF(ISNUMBER($A30)=TRUE,+IF(Stammdaten!$C$20&gt;1,"dns",""),"")</f>
        <v/>
      </c>
      <c r="K30" s="527" t="str">
        <f>+IF(ISNUMBER($A30)=TRUE,+IF(Stammdaten!$C$20&gt;2,"dns",""),"")</f>
        <v/>
      </c>
      <c r="L30" s="558" t="str">
        <f t="array" ref="L30">+IF(ISNUMBER($A30)=TRUE,+IF(Stammdaten!$C$20,IFERROR(INDEX(Meldeliste!$O$1:$O$68,LARGE((Meldeliste!$D$1:$D$68=$E$3)*(ROW(Meldeliste!$D$1:$D$68)),COUNTIF(Meldeliste!$D$1:$D$68,$E$3)+1-ROW(G24))),""),""),"")</f>
        <v/>
      </c>
      <c r="M30" s="347" t="str">
        <f t="shared" si="64"/>
        <v/>
      </c>
      <c r="N30" s="348" t="str">
        <f t="shared" si="59"/>
        <v/>
      </c>
      <c r="O30" s="349" t="str">
        <f t="shared" si="28"/>
        <v/>
      </c>
      <c r="P30" s="41" t="str">
        <f t="shared" ca="1" si="60"/>
        <v/>
      </c>
      <c r="Q30" s="44">
        <f t="shared" si="63"/>
        <v>24</v>
      </c>
      <c r="R30" s="6" t="str">
        <f t="array" ref="R30">IFERROR(INDEX(Meldeliste!$Q$1:$Q$68,LARGE((Meldeliste!$D$1:$D$68=$E$3)*(ROW(Meldeliste!$D$1:$D$68)),COUNTIF(Meldeliste!$D$1:$D$68,$E$3)+1-ROW(D24))),"")</f>
        <v/>
      </c>
      <c r="S30" s="45"/>
      <c r="T30" s="45">
        <f t="shared" si="61"/>
        <v>0</v>
      </c>
      <c r="U30" s="6">
        <f t="shared" si="62"/>
        <v>0</v>
      </c>
      <c r="V30" s="43">
        <f>+IF(COUNTBLANK(I30:K30)=2,VLOOKUP(I30,Rechnen!$A$1:$C$13,3,FALSE),IF(COUNTBLANK(I30:K30)=1,+VLOOKUP(I30,Rechnen!$A$1:$C$13,3,FALSE)+VLOOKUP(J30,Rechnen!$A$1:$C$13,3,FALSE),IF(COUNTBLANK(I30:K30)=0,VLOOKUP(I30,Rechnen!$A$1:$C$13,3,FALSE)+VLOOKUP(J30,Rechnen!$A$1:$C$13,3,FALSE)+VLOOKUP(K30,Rechnen!$A$1:$C$13,3,FALSE),0)))</f>
        <v>0</v>
      </c>
      <c r="W30" s="562">
        <f>IF(COUNTA(Meldeliste!$O$4:$O$68)=0,0,SUMPRODUCT(($G$7:$G$70=G30)*($M$7:$M$70=M30)*(($L$7:$L$70&lt;=L30)*-1)))</f>
        <v>0</v>
      </c>
      <c r="X30" s="15"/>
      <c r="Y30" s="549" t="str">
        <f t="array" ref="Y30">IFERROR(INDEX(Meldeliste!$M$1:$M$68,LARGE((Meldeliste!$D$1:$D$68=$E$3)*(ROW(Meldeliste!$D$1:$D$68)),COUNTIF(Meldeliste!$D$1:$D$68,$E$3)+1-ROW(G24))),"")</f>
        <v/>
      </c>
      <c r="Z30" s="328" t="str">
        <f t="array" ref="Z30">IFERROR(INDEX(Meldeliste!$P$1:$P$68,LARGE((Meldeliste!$D$1:$D$68=$E$3)*(ROW(Meldeliste!$D$1:$D$68)),COUNTIF(Meldeliste!$D$1:$D$68,$E$3)+1-ROW(G24))),"")</f>
        <v/>
      </c>
      <c r="AB30" s="1">
        <f t="shared" si="29"/>
        <v>0</v>
      </c>
      <c r="AC30" s="1">
        <f t="shared" si="30"/>
        <v>0</v>
      </c>
      <c r="AD30" s="1">
        <f t="shared" si="31"/>
        <v>0</v>
      </c>
      <c r="AE30" s="1">
        <f t="shared" si="32"/>
        <v>0</v>
      </c>
      <c r="AF30" s="1">
        <f t="shared" si="33"/>
        <v>0</v>
      </c>
      <c r="AH30" s="1">
        <f t="shared" si="34"/>
        <v>0</v>
      </c>
      <c r="AI30" s="1">
        <f t="shared" si="35"/>
        <v>0</v>
      </c>
      <c r="AJ30" s="1">
        <f t="shared" si="36"/>
        <v>0</v>
      </c>
      <c r="AK30" s="1">
        <f t="shared" si="37"/>
        <v>0</v>
      </c>
      <c r="AL30" s="1">
        <f t="shared" si="38"/>
        <v>0</v>
      </c>
      <c r="AN30" s="1">
        <f t="shared" si="39"/>
        <v>0</v>
      </c>
      <c r="AO30" s="1">
        <f t="shared" si="40"/>
        <v>0</v>
      </c>
      <c r="AP30" s="1">
        <f t="shared" si="41"/>
        <v>0</v>
      </c>
      <c r="AQ30" s="1">
        <f t="shared" si="42"/>
        <v>0</v>
      </c>
      <c r="AR30" s="1">
        <f t="shared" si="43"/>
        <v>0</v>
      </c>
      <c r="AT30" s="1">
        <f t="shared" si="44"/>
        <v>0</v>
      </c>
      <c r="AU30" s="1">
        <f t="shared" si="45"/>
        <v>0</v>
      </c>
      <c r="AV30" s="1">
        <f t="shared" si="46"/>
        <v>0</v>
      </c>
      <c r="AW30" s="1">
        <f t="shared" si="47"/>
        <v>0</v>
      </c>
      <c r="AX30" s="1">
        <f t="shared" si="48"/>
        <v>0</v>
      </c>
      <c r="AZ30" s="1">
        <f t="shared" si="49"/>
        <v>0</v>
      </c>
      <c r="BA30" s="1">
        <f t="shared" si="50"/>
        <v>0</v>
      </c>
      <c r="BB30" s="1">
        <f t="shared" si="51"/>
        <v>0</v>
      </c>
      <c r="BC30" s="1">
        <f t="shared" si="52"/>
        <v>0</v>
      </c>
      <c r="BD30" s="1">
        <f t="shared" si="53"/>
        <v>0</v>
      </c>
      <c r="BF30" s="1">
        <f t="shared" si="54"/>
        <v>0</v>
      </c>
      <c r="BG30" s="1">
        <f t="shared" si="55"/>
        <v>0</v>
      </c>
      <c r="BH30" s="1">
        <f t="shared" si="56"/>
        <v>0</v>
      </c>
      <c r="BI30" s="1">
        <f t="shared" si="57"/>
        <v>0</v>
      </c>
      <c r="BJ30" s="1">
        <f t="shared" si="58"/>
        <v>0</v>
      </c>
      <c r="BO30" s="2" t="s">
        <v>15</v>
      </c>
      <c r="BR30" s="1"/>
      <c r="BS30" s="1"/>
    </row>
    <row r="31" spans="1:71" ht="28.5" customHeight="1">
      <c r="A31" s="332" t="str">
        <f t="array" ref="A31">IFERROR(INDEX(Meldeliste!$C$1:$C$68,LARGE((Meldeliste!$D$1:$D$68=$E$3)*(ROW(Meldeliste!$D$1:$D$68)),COUNTIF(Meldeliste!$D$1:$D$68,$E$3)+1-ROW(B25))),"")</f>
        <v/>
      </c>
      <c r="B31" s="316" t="str">
        <f t="array" ref="B31">IFERROR(INDEX(Meldeliste!$F$1:$F$68,LARGE((Meldeliste!$D$1:$D$68=$E$3)*(ROW(Meldeliste!$D$1:$D$68)),COUNTIF(Meldeliste!$D$1:$D$68,$E$3)+1-ROW(C25))),"")</f>
        <v/>
      </c>
      <c r="C31" s="316" t="str">
        <f t="array" ref="C31">IFERROR(INDEX(Meldeliste!$G$1:$G$68,LARGE((Meldeliste!$D$1:$D$68=$E$3)*(ROW(Meldeliste!$D$1:$D$68)),COUNTIF(Meldeliste!$D$1:$D$68,$E$3)+1-ROW(D25))),"")</f>
        <v/>
      </c>
      <c r="D31" s="316" t="str">
        <f t="array" ref="D31">IFERROR(INDEX(Meldeliste!$H$1:$H$68,LARGE((Meldeliste!$D$1:$D$68=$E$3)*(ROW(Meldeliste!$D$1:$D$68)),COUNTIF(Meldeliste!$D$1:$D$68,$E$3)+1-ROW(D25))),"")</f>
        <v/>
      </c>
      <c r="E31" s="317" t="str">
        <f t="array" ref="E31">IFERROR(INDEX(Meldeliste!$I$1:$I$68,LARGE((Meldeliste!$D$1:$D$68=$E$3)*(ROW(Meldeliste!$D$1:$D$68)),COUNTIF(Meldeliste!$D$1:$D$68,$E$3)+1-ROW(E25))),"")</f>
        <v/>
      </c>
      <c r="F31" s="317" t="str">
        <f t="array" ref="F31">IFERROR(INDEX(Meldeliste!$J$1:$J$68,LARGE((Meldeliste!$D$1:$D$68=$E$3)*(ROW(Meldeliste!$D$1:$D$68)),COUNTIF(Meldeliste!$D$1:$D$68,$E$3)+1-ROW(F25))),"")</f>
        <v/>
      </c>
      <c r="G31" s="532" t="str">
        <f t="array" ref="G31">IFERROR(INDEX(Meldeliste!$K$1:$K$68,LARGE((Meldeliste!$D$1:$D$68=$E$3)*(ROW(Meldeliste!$D$1:$D$68)),COUNTIF(Meldeliste!$D$1:$D$68,$E$3)+1-ROW(G25))),"")</f>
        <v/>
      </c>
      <c r="H31" s="535" t="str">
        <f t="array" ref="H31">IFERROR(INDEX(Meldeliste!$L$1:$L$68,LARGE((Meldeliste!$D$1:$D$68=$E$3)*(ROW(Meldeliste!$D$1:$D$68)),COUNTIF(Meldeliste!$D$1:$D$68,$E$3)+1-ROW(F25))),"")</f>
        <v/>
      </c>
      <c r="I31" s="256" t="str">
        <f>+IF(ISNUMBER($A31)=TRUE,+IF(Stammdaten!$C$20,"dns",""),"")</f>
        <v/>
      </c>
      <c r="J31" s="257" t="str">
        <f>+IF(ISNUMBER($A31)=TRUE,+IF(Stammdaten!$C$20&gt;1,"dns",""),"")</f>
        <v/>
      </c>
      <c r="K31" s="527" t="str">
        <f>+IF(ISNUMBER($A31)=TRUE,+IF(Stammdaten!$C$20&gt;2,"dns",""),"")</f>
        <v/>
      </c>
      <c r="L31" s="558" t="str">
        <f t="array" ref="L31">+IF(ISNUMBER($A31)=TRUE,+IF(Stammdaten!$C$20,IFERROR(INDEX(Meldeliste!$O$1:$O$68,LARGE((Meldeliste!$D$1:$D$68=$E$3)*(ROW(Meldeliste!$D$1:$D$68)),COUNTIF(Meldeliste!$D$1:$D$68,$E$3)+1-ROW(G25))),""),""),"")</f>
        <v/>
      </c>
      <c r="M31" s="347" t="str">
        <f t="shared" si="64"/>
        <v/>
      </c>
      <c r="N31" s="348" t="str">
        <f t="shared" si="59"/>
        <v/>
      </c>
      <c r="O31" s="349" t="str">
        <f t="shared" si="28"/>
        <v/>
      </c>
      <c r="P31" s="41" t="str">
        <f t="shared" ca="1" si="60"/>
        <v/>
      </c>
      <c r="Q31" s="44">
        <f t="shared" si="63"/>
        <v>25</v>
      </c>
      <c r="R31" s="6" t="str">
        <f t="array" ref="R31">IFERROR(INDEX(Meldeliste!$Q$1:$Q$68,LARGE((Meldeliste!$D$1:$D$68=$E$3)*(ROW(Meldeliste!$D$1:$D$68)),COUNTIF(Meldeliste!$D$1:$D$68,$E$3)+1-ROW(D25))),"")</f>
        <v/>
      </c>
      <c r="S31" s="45"/>
      <c r="T31" s="45">
        <f t="shared" si="61"/>
        <v>0</v>
      </c>
      <c r="U31" s="6">
        <f t="shared" si="62"/>
        <v>0</v>
      </c>
      <c r="V31" s="43">
        <f>+IF(COUNTBLANK(I31:K31)=2,VLOOKUP(I31,Rechnen!$A$1:$C$13,3,FALSE),IF(COUNTBLANK(I31:K31)=1,+VLOOKUP(I31,Rechnen!$A$1:$C$13,3,FALSE)+VLOOKUP(J31,Rechnen!$A$1:$C$13,3,FALSE),IF(COUNTBLANK(I31:K31)=0,VLOOKUP(I31,Rechnen!$A$1:$C$13,3,FALSE)+VLOOKUP(J31,Rechnen!$A$1:$C$13,3,FALSE)+VLOOKUP(K31,Rechnen!$A$1:$C$13,3,FALSE),0)))</f>
        <v>0</v>
      </c>
      <c r="W31" s="562">
        <f>IF(COUNTA(Meldeliste!$O$4:$O$68)=0,0,SUMPRODUCT(($G$7:$G$70=G31)*($M$7:$M$70=M31)*(($L$7:$L$70&lt;=L31)*-1)))</f>
        <v>0</v>
      </c>
      <c r="X31" s="15"/>
      <c r="Y31" s="549" t="str">
        <f t="array" ref="Y31">IFERROR(INDEX(Meldeliste!$M$1:$M$68,LARGE((Meldeliste!$D$1:$D$68=$E$3)*(ROW(Meldeliste!$D$1:$D$68)),COUNTIF(Meldeliste!$D$1:$D$68,$E$3)+1-ROW(G25))),"")</f>
        <v/>
      </c>
      <c r="Z31" s="328" t="str">
        <f t="array" ref="Z31">IFERROR(INDEX(Meldeliste!$P$1:$P$68,LARGE((Meldeliste!$D$1:$D$68=$E$3)*(ROW(Meldeliste!$D$1:$D$68)),COUNTIF(Meldeliste!$D$1:$D$68,$E$3)+1-ROW(G25))),"")</f>
        <v/>
      </c>
      <c r="AB31" s="1">
        <f t="shared" si="29"/>
        <v>0</v>
      </c>
      <c r="AC31" s="1">
        <f t="shared" si="30"/>
        <v>0</v>
      </c>
      <c r="AD31" s="1">
        <f t="shared" si="31"/>
        <v>0</v>
      </c>
      <c r="AE31" s="1">
        <f t="shared" si="32"/>
        <v>0</v>
      </c>
      <c r="AF31" s="1">
        <f t="shared" si="33"/>
        <v>0</v>
      </c>
      <c r="AH31" s="1">
        <f t="shared" si="34"/>
        <v>0</v>
      </c>
      <c r="AI31" s="1">
        <f t="shared" si="35"/>
        <v>0</v>
      </c>
      <c r="AJ31" s="1">
        <f t="shared" si="36"/>
        <v>0</v>
      </c>
      <c r="AK31" s="1">
        <f t="shared" si="37"/>
        <v>0</v>
      </c>
      <c r="AL31" s="1">
        <f t="shared" si="38"/>
        <v>0</v>
      </c>
      <c r="AN31" s="1">
        <f t="shared" si="39"/>
        <v>0</v>
      </c>
      <c r="AO31" s="1">
        <f t="shared" si="40"/>
        <v>0</v>
      </c>
      <c r="AP31" s="1">
        <f t="shared" si="41"/>
        <v>0</v>
      </c>
      <c r="AQ31" s="1">
        <f t="shared" si="42"/>
        <v>0</v>
      </c>
      <c r="AR31" s="1">
        <f t="shared" si="43"/>
        <v>0</v>
      </c>
      <c r="AT31" s="1">
        <f t="shared" si="44"/>
        <v>0</v>
      </c>
      <c r="AU31" s="1">
        <f t="shared" si="45"/>
        <v>0</v>
      </c>
      <c r="AV31" s="1">
        <f t="shared" si="46"/>
        <v>0</v>
      </c>
      <c r="AW31" s="1">
        <f t="shared" si="47"/>
        <v>0</v>
      </c>
      <c r="AX31" s="1">
        <f t="shared" si="48"/>
        <v>0</v>
      </c>
      <c r="AZ31" s="1">
        <f t="shared" si="49"/>
        <v>0</v>
      </c>
      <c r="BA31" s="1">
        <f t="shared" si="50"/>
        <v>0</v>
      </c>
      <c r="BB31" s="1">
        <f t="shared" si="51"/>
        <v>0</v>
      </c>
      <c r="BC31" s="1">
        <f t="shared" si="52"/>
        <v>0</v>
      </c>
      <c r="BD31" s="1">
        <f t="shared" si="53"/>
        <v>0</v>
      </c>
      <c r="BF31" s="1">
        <f t="shared" si="54"/>
        <v>0</v>
      </c>
      <c r="BG31" s="1">
        <f t="shared" si="55"/>
        <v>0</v>
      </c>
      <c r="BH31" s="1">
        <f t="shared" si="56"/>
        <v>0</v>
      </c>
      <c r="BI31" s="1">
        <f t="shared" si="57"/>
        <v>0</v>
      </c>
      <c r="BJ31" s="1">
        <f t="shared" si="58"/>
        <v>0</v>
      </c>
      <c r="BO31" s="2" t="e">
        <f>+MIN(#REF!)</f>
        <v>#REF!</v>
      </c>
      <c r="BR31" s="1"/>
      <c r="BS31" s="1"/>
    </row>
    <row r="32" spans="1:71" ht="28.5" customHeight="1">
      <c r="A32" s="332" t="str">
        <f t="array" ref="A32">IFERROR(INDEX(Meldeliste!$C$1:$C$68,LARGE((Meldeliste!$D$1:$D$68=$E$3)*(ROW(Meldeliste!$D$1:$D$68)),COUNTIF(Meldeliste!$D$1:$D$68,$E$3)+1-ROW(B26))),"")</f>
        <v/>
      </c>
      <c r="B32" s="316" t="str">
        <f t="array" ref="B32">IFERROR(INDEX(Meldeliste!$F$1:$F$68,LARGE((Meldeliste!$D$1:$D$68=$E$3)*(ROW(Meldeliste!$D$1:$D$68)),COUNTIF(Meldeliste!$D$1:$D$68,$E$3)+1-ROW(C26))),"")</f>
        <v/>
      </c>
      <c r="C32" s="316" t="str">
        <f t="array" ref="C32">IFERROR(INDEX(Meldeliste!$G$1:$G$68,LARGE((Meldeliste!$D$1:$D$68=$E$3)*(ROW(Meldeliste!$D$1:$D$68)),COUNTIF(Meldeliste!$D$1:$D$68,$E$3)+1-ROW(D26))),"")</f>
        <v/>
      </c>
      <c r="D32" s="316" t="str">
        <f t="array" ref="D32">IFERROR(INDEX(Meldeliste!$H$1:$H$68,LARGE((Meldeliste!$D$1:$D$68=$E$3)*(ROW(Meldeliste!$D$1:$D$68)),COUNTIF(Meldeliste!$D$1:$D$68,$E$3)+1-ROW(D26))),"")</f>
        <v/>
      </c>
      <c r="E32" s="317" t="str">
        <f t="array" ref="E32">IFERROR(INDEX(Meldeliste!$I$1:$I$68,LARGE((Meldeliste!$D$1:$D$68=$E$3)*(ROW(Meldeliste!$D$1:$D$68)),COUNTIF(Meldeliste!$D$1:$D$68,$E$3)+1-ROW(E26))),"")</f>
        <v/>
      </c>
      <c r="F32" s="317" t="str">
        <f t="array" ref="F32">IFERROR(INDEX(Meldeliste!$J$1:$J$68,LARGE((Meldeliste!$D$1:$D$68=$E$3)*(ROW(Meldeliste!$D$1:$D$68)),COUNTIF(Meldeliste!$D$1:$D$68,$E$3)+1-ROW(F26))),"")</f>
        <v/>
      </c>
      <c r="G32" s="532" t="str">
        <f t="array" ref="G32">IFERROR(INDEX(Meldeliste!$K$1:$K$68,LARGE((Meldeliste!$D$1:$D$68=$E$3)*(ROW(Meldeliste!$D$1:$D$68)),COUNTIF(Meldeliste!$D$1:$D$68,$E$3)+1-ROW(G26))),"")</f>
        <v/>
      </c>
      <c r="H32" s="535" t="str">
        <f t="array" ref="H32">IFERROR(INDEX(Meldeliste!$L$1:$L$68,LARGE((Meldeliste!$D$1:$D$68=$E$3)*(ROW(Meldeliste!$D$1:$D$68)),COUNTIF(Meldeliste!$D$1:$D$68,$E$3)+1-ROW(F26))),"")</f>
        <v/>
      </c>
      <c r="I32" s="256" t="str">
        <f>+IF(ISNUMBER($A32)=TRUE,+IF(Stammdaten!$C$20,"dns",""),"")</f>
        <v/>
      </c>
      <c r="J32" s="257" t="str">
        <f>+IF(ISNUMBER($A32)=TRUE,+IF(Stammdaten!$C$20&gt;1,"dns",""),"")</f>
        <v/>
      </c>
      <c r="K32" s="527" t="str">
        <f>+IF(ISNUMBER($A32)=TRUE,+IF(Stammdaten!$C$20&gt;2,"dns",""),"")</f>
        <v/>
      </c>
      <c r="L32" s="558" t="str">
        <f t="array" ref="L32">+IF(ISNUMBER($A32)=TRUE,+IF(Stammdaten!$C$20,IFERROR(INDEX(Meldeliste!$O$1:$O$68,LARGE((Meldeliste!$D$1:$D$68=$E$3)*(ROW(Meldeliste!$D$1:$D$68)),COUNTIF(Meldeliste!$D$1:$D$68,$E$3)+1-ROW(G26))),""),""),"")</f>
        <v/>
      </c>
      <c r="M32" s="347" t="str">
        <f t="shared" si="64"/>
        <v/>
      </c>
      <c r="N32" s="348" t="str">
        <f t="shared" si="59"/>
        <v/>
      </c>
      <c r="O32" s="349" t="str">
        <f t="shared" si="28"/>
        <v/>
      </c>
      <c r="P32" s="41" t="str">
        <f t="shared" ca="1" si="60"/>
        <v/>
      </c>
      <c r="Q32" s="44">
        <f t="shared" si="63"/>
        <v>26</v>
      </c>
      <c r="R32" s="6" t="str">
        <f t="array" ref="R32">IFERROR(INDEX(Meldeliste!$Q$1:$Q$68,LARGE((Meldeliste!$D$1:$D$68=$E$3)*(ROW(Meldeliste!$D$1:$D$68)),COUNTIF(Meldeliste!$D$1:$D$68,$E$3)+1-ROW(D26))),"")</f>
        <v/>
      </c>
      <c r="S32" s="45"/>
      <c r="T32" s="45">
        <f t="shared" si="61"/>
        <v>0</v>
      </c>
      <c r="U32" s="6">
        <f t="shared" si="62"/>
        <v>0</v>
      </c>
      <c r="V32" s="43">
        <f>+IF(COUNTBLANK(I32:K32)=2,VLOOKUP(I32,Rechnen!$A$1:$C$13,3,FALSE),IF(COUNTBLANK(I32:K32)=1,+VLOOKUP(I32,Rechnen!$A$1:$C$13,3,FALSE)+VLOOKUP(J32,Rechnen!$A$1:$C$13,3,FALSE),IF(COUNTBLANK(I32:K32)=0,VLOOKUP(I32,Rechnen!$A$1:$C$13,3,FALSE)+VLOOKUP(J32,Rechnen!$A$1:$C$13,3,FALSE)+VLOOKUP(K32,Rechnen!$A$1:$C$13,3,FALSE),0)))</f>
        <v>0</v>
      </c>
      <c r="W32" s="562">
        <f>IF(COUNTA(Meldeliste!$O$4:$O$68)=0,0,SUMPRODUCT(($G$7:$G$70=G32)*($M$7:$M$70=M32)*(($L$7:$L$70&lt;=L32)*-1)))</f>
        <v>0</v>
      </c>
      <c r="X32" s="15"/>
      <c r="Y32" s="549" t="str">
        <f t="array" ref="Y32">IFERROR(INDEX(Meldeliste!$M$1:$M$68,LARGE((Meldeliste!$D$1:$D$68=$E$3)*(ROW(Meldeliste!$D$1:$D$68)),COUNTIF(Meldeliste!$D$1:$D$68,$E$3)+1-ROW(G26))),"")</f>
        <v/>
      </c>
      <c r="Z32" s="328" t="str">
        <f t="array" ref="Z32">IFERROR(INDEX(Meldeliste!$P$1:$P$68,LARGE((Meldeliste!$D$1:$D$68=$E$3)*(ROW(Meldeliste!$D$1:$D$68)),COUNTIF(Meldeliste!$D$1:$D$68,$E$3)+1-ROW(G26))),"")</f>
        <v/>
      </c>
      <c r="AB32" s="1">
        <f t="shared" si="29"/>
        <v>0</v>
      </c>
      <c r="AC32" s="1">
        <f t="shared" si="30"/>
        <v>0</v>
      </c>
      <c r="AD32" s="1">
        <f t="shared" si="31"/>
        <v>0</v>
      </c>
      <c r="AE32" s="1">
        <f t="shared" si="32"/>
        <v>0</v>
      </c>
      <c r="AF32" s="1">
        <f t="shared" si="33"/>
        <v>0</v>
      </c>
      <c r="AH32" s="1">
        <f t="shared" si="34"/>
        <v>0</v>
      </c>
      <c r="AI32" s="1">
        <f t="shared" si="35"/>
        <v>0</v>
      </c>
      <c r="AJ32" s="1">
        <f t="shared" si="36"/>
        <v>0</v>
      </c>
      <c r="AK32" s="1">
        <f t="shared" si="37"/>
        <v>0</v>
      </c>
      <c r="AL32" s="1">
        <f t="shared" si="38"/>
        <v>0</v>
      </c>
      <c r="AN32" s="1">
        <f t="shared" si="39"/>
        <v>0</v>
      </c>
      <c r="AO32" s="1">
        <f t="shared" si="40"/>
        <v>0</v>
      </c>
      <c r="AP32" s="1">
        <f t="shared" si="41"/>
        <v>0</v>
      </c>
      <c r="AQ32" s="1">
        <f t="shared" si="42"/>
        <v>0</v>
      </c>
      <c r="AR32" s="1">
        <f t="shared" si="43"/>
        <v>0</v>
      </c>
      <c r="AT32" s="1">
        <f t="shared" si="44"/>
        <v>0</v>
      </c>
      <c r="AU32" s="1">
        <f t="shared" si="45"/>
        <v>0</v>
      </c>
      <c r="AV32" s="1">
        <f t="shared" si="46"/>
        <v>0</v>
      </c>
      <c r="AW32" s="1">
        <f t="shared" si="47"/>
        <v>0</v>
      </c>
      <c r="AX32" s="1">
        <f t="shared" si="48"/>
        <v>0</v>
      </c>
      <c r="AZ32" s="1">
        <f t="shared" si="49"/>
        <v>0</v>
      </c>
      <c r="BA32" s="1">
        <f t="shared" si="50"/>
        <v>0</v>
      </c>
      <c r="BB32" s="1">
        <f t="shared" si="51"/>
        <v>0</v>
      </c>
      <c r="BC32" s="1">
        <f t="shared" si="52"/>
        <v>0</v>
      </c>
      <c r="BD32" s="1">
        <f t="shared" si="53"/>
        <v>0</v>
      </c>
      <c r="BF32" s="1">
        <f t="shared" si="54"/>
        <v>0</v>
      </c>
      <c r="BG32" s="1">
        <f t="shared" si="55"/>
        <v>0</v>
      </c>
      <c r="BH32" s="1">
        <f t="shared" si="56"/>
        <v>0</v>
      </c>
      <c r="BI32" s="1">
        <f t="shared" si="57"/>
        <v>0</v>
      </c>
      <c r="BJ32" s="1">
        <f t="shared" si="58"/>
        <v>0</v>
      </c>
      <c r="BO32" s="2" t="e">
        <f>+MAX(#REF!)</f>
        <v>#REF!</v>
      </c>
      <c r="BR32" s="1"/>
      <c r="BS32" s="1"/>
    </row>
    <row r="33" spans="1:71" ht="28.5" customHeight="1">
      <c r="A33" s="332" t="str">
        <f t="array" ref="A33">IFERROR(INDEX(Meldeliste!$C$1:$C$68,LARGE((Meldeliste!$D$1:$D$68=$E$3)*(ROW(Meldeliste!$D$1:$D$68)),COUNTIF(Meldeliste!$D$1:$D$68,$E$3)+1-ROW(B27))),"")</f>
        <v/>
      </c>
      <c r="B33" s="316" t="str">
        <f t="array" ref="B33">IFERROR(INDEX(Meldeliste!$F$1:$F$68,LARGE((Meldeliste!$D$1:$D$68=$E$3)*(ROW(Meldeliste!$D$1:$D$68)),COUNTIF(Meldeliste!$D$1:$D$68,$E$3)+1-ROW(C27))),"")</f>
        <v/>
      </c>
      <c r="C33" s="316" t="str">
        <f t="array" ref="C33">IFERROR(INDEX(Meldeliste!$G$1:$G$68,LARGE((Meldeliste!$D$1:$D$68=$E$3)*(ROW(Meldeliste!$D$1:$D$68)),COUNTIF(Meldeliste!$D$1:$D$68,$E$3)+1-ROW(D27))),"")</f>
        <v/>
      </c>
      <c r="D33" s="316" t="str">
        <f t="array" ref="D33">IFERROR(INDEX(Meldeliste!$H$1:$H$68,LARGE((Meldeliste!$D$1:$D$68=$E$3)*(ROW(Meldeliste!$D$1:$D$68)),COUNTIF(Meldeliste!$D$1:$D$68,$E$3)+1-ROW(D27))),"")</f>
        <v/>
      </c>
      <c r="E33" s="317" t="str">
        <f t="array" ref="E33">IFERROR(INDEX(Meldeliste!$I$1:$I$68,LARGE((Meldeliste!$D$1:$D$68=$E$3)*(ROW(Meldeliste!$D$1:$D$68)),COUNTIF(Meldeliste!$D$1:$D$68,$E$3)+1-ROW(E27))),"")</f>
        <v/>
      </c>
      <c r="F33" s="317" t="str">
        <f t="array" ref="F33">IFERROR(INDEX(Meldeliste!$J$1:$J$68,LARGE((Meldeliste!$D$1:$D$68=$E$3)*(ROW(Meldeliste!$D$1:$D$68)),COUNTIF(Meldeliste!$D$1:$D$68,$E$3)+1-ROW(F27))),"")</f>
        <v/>
      </c>
      <c r="G33" s="532" t="str">
        <f t="array" ref="G33">IFERROR(INDEX(Meldeliste!$K$1:$K$68,LARGE((Meldeliste!$D$1:$D$68=$E$3)*(ROW(Meldeliste!$D$1:$D$68)),COUNTIF(Meldeliste!$D$1:$D$68,$E$3)+1-ROW(G27))),"")</f>
        <v/>
      </c>
      <c r="H33" s="535" t="str">
        <f t="array" ref="H33">IFERROR(INDEX(Meldeliste!$L$1:$L$68,LARGE((Meldeliste!$D$1:$D$68=$E$3)*(ROW(Meldeliste!$D$1:$D$68)),COUNTIF(Meldeliste!$D$1:$D$68,$E$3)+1-ROW(F27))),"")</f>
        <v/>
      </c>
      <c r="I33" s="256" t="str">
        <f>+IF(ISNUMBER($A33)=TRUE,+IF(Stammdaten!$C$20,"dns",""),"")</f>
        <v/>
      </c>
      <c r="J33" s="257" t="str">
        <f>+IF(ISNUMBER($A33)=TRUE,+IF(Stammdaten!$C$20&gt;1,"dns",""),"")</f>
        <v/>
      </c>
      <c r="K33" s="527" t="str">
        <f>+IF(ISNUMBER($A33)=TRUE,+IF(Stammdaten!$C$20&gt;2,"dns",""),"")</f>
        <v/>
      </c>
      <c r="L33" s="558" t="str">
        <f t="array" ref="L33">+IF(ISNUMBER($A33)=TRUE,+IF(Stammdaten!$C$20,IFERROR(INDEX(Meldeliste!$O$1:$O$68,LARGE((Meldeliste!$D$1:$D$68=$E$3)*(ROW(Meldeliste!$D$1:$D$68)),COUNTIF(Meldeliste!$D$1:$D$68,$E$3)+1-ROW(G27))),""),""),"")</f>
        <v/>
      </c>
      <c r="M33" s="347" t="str">
        <f t="shared" si="64"/>
        <v/>
      </c>
      <c r="N33" s="348" t="str">
        <f t="shared" si="59"/>
        <v/>
      </c>
      <c r="O33" s="349" t="str">
        <f t="shared" si="28"/>
        <v/>
      </c>
      <c r="P33" s="41" t="str">
        <f t="shared" ca="1" si="60"/>
        <v/>
      </c>
      <c r="Q33" s="44">
        <f t="shared" si="63"/>
        <v>27</v>
      </c>
      <c r="R33" s="6" t="str">
        <f t="array" ref="R33">IFERROR(INDEX(Meldeliste!$Q$1:$Q$68,LARGE((Meldeliste!$D$1:$D$68=$E$3)*(ROW(Meldeliste!$D$1:$D$68)),COUNTIF(Meldeliste!$D$1:$D$68,$E$3)+1-ROW(D27))),"")</f>
        <v/>
      </c>
      <c r="S33" s="45"/>
      <c r="T33" s="45">
        <f t="shared" si="61"/>
        <v>0</v>
      </c>
      <c r="U33" s="6">
        <f t="shared" si="62"/>
        <v>0</v>
      </c>
      <c r="V33" s="43">
        <f>+IF(COUNTBLANK(I33:K33)=2,VLOOKUP(I33,Rechnen!$A$1:$C$13,3,FALSE),IF(COUNTBLANK(I33:K33)=1,+VLOOKUP(I33,Rechnen!$A$1:$C$13,3,FALSE)+VLOOKUP(J33,Rechnen!$A$1:$C$13,3,FALSE),IF(COUNTBLANK(I33:K33)=0,VLOOKUP(I33,Rechnen!$A$1:$C$13,3,FALSE)+VLOOKUP(J33,Rechnen!$A$1:$C$13,3,FALSE)+VLOOKUP(K33,Rechnen!$A$1:$C$13,3,FALSE),0)))</f>
        <v>0</v>
      </c>
      <c r="W33" s="562">
        <f>IF(COUNTA(Meldeliste!$O$4:$O$68)=0,0,SUMPRODUCT(($G$7:$G$70=G33)*($M$7:$M$70=M33)*(($L$7:$L$70&lt;=L33)*-1)))</f>
        <v>0</v>
      </c>
      <c r="X33" s="15"/>
      <c r="Y33" s="549" t="str">
        <f t="array" ref="Y33">IFERROR(INDEX(Meldeliste!$M$1:$M$68,LARGE((Meldeliste!$D$1:$D$68=$E$3)*(ROW(Meldeliste!$D$1:$D$68)),COUNTIF(Meldeliste!$D$1:$D$68,$E$3)+1-ROW(G27))),"")</f>
        <v/>
      </c>
      <c r="Z33" s="328" t="str">
        <f t="array" ref="Z33">IFERROR(INDEX(Meldeliste!$P$1:$P$68,LARGE((Meldeliste!$D$1:$D$68=$E$3)*(ROW(Meldeliste!$D$1:$D$68)),COUNTIF(Meldeliste!$D$1:$D$68,$E$3)+1-ROW(G27))),"")</f>
        <v/>
      </c>
      <c r="AB33" s="1">
        <f t="shared" si="29"/>
        <v>0</v>
      </c>
      <c r="AC33" s="1">
        <f t="shared" si="30"/>
        <v>0</v>
      </c>
      <c r="AD33" s="1">
        <f t="shared" si="31"/>
        <v>0</v>
      </c>
      <c r="AE33" s="1">
        <f t="shared" si="32"/>
        <v>0</v>
      </c>
      <c r="AF33" s="1">
        <f t="shared" si="33"/>
        <v>0</v>
      </c>
      <c r="AH33" s="1">
        <f t="shared" si="34"/>
        <v>0</v>
      </c>
      <c r="AI33" s="1">
        <f t="shared" si="35"/>
        <v>0</v>
      </c>
      <c r="AJ33" s="1">
        <f t="shared" si="36"/>
        <v>0</v>
      </c>
      <c r="AK33" s="1">
        <f t="shared" si="37"/>
        <v>0</v>
      </c>
      <c r="AL33" s="1">
        <f t="shared" si="38"/>
        <v>0</v>
      </c>
      <c r="AN33" s="1">
        <f t="shared" si="39"/>
        <v>0</v>
      </c>
      <c r="AO33" s="1">
        <f t="shared" si="40"/>
        <v>0</v>
      </c>
      <c r="AP33" s="1">
        <f t="shared" si="41"/>
        <v>0</v>
      </c>
      <c r="AQ33" s="1">
        <f t="shared" si="42"/>
        <v>0</v>
      </c>
      <c r="AR33" s="1">
        <f t="shared" si="43"/>
        <v>0</v>
      </c>
      <c r="AT33" s="1">
        <f t="shared" si="44"/>
        <v>0</v>
      </c>
      <c r="AU33" s="1">
        <f t="shared" si="45"/>
        <v>0</v>
      </c>
      <c r="AV33" s="1">
        <f t="shared" si="46"/>
        <v>0</v>
      </c>
      <c r="AW33" s="1">
        <f t="shared" si="47"/>
        <v>0</v>
      </c>
      <c r="AX33" s="1">
        <f t="shared" si="48"/>
        <v>0</v>
      </c>
      <c r="AZ33" s="1">
        <f t="shared" si="49"/>
        <v>0</v>
      </c>
      <c r="BA33" s="1">
        <f t="shared" si="50"/>
        <v>0</v>
      </c>
      <c r="BB33" s="1">
        <f t="shared" si="51"/>
        <v>0</v>
      </c>
      <c r="BC33" s="1">
        <f t="shared" si="52"/>
        <v>0</v>
      </c>
      <c r="BD33" s="1">
        <f t="shared" si="53"/>
        <v>0</v>
      </c>
      <c r="BF33" s="1">
        <f t="shared" si="54"/>
        <v>0</v>
      </c>
      <c r="BG33" s="1">
        <f t="shared" si="55"/>
        <v>0</v>
      </c>
      <c r="BH33" s="1">
        <f t="shared" si="56"/>
        <v>0</v>
      </c>
      <c r="BI33" s="1">
        <f t="shared" si="57"/>
        <v>0</v>
      </c>
      <c r="BJ33" s="1">
        <f t="shared" si="58"/>
        <v>0</v>
      </c>
      <c r="BO33" s="2"/>
      <c r="BR33" s="1"/>
      <c r="BS33" s="1"/>
    </row>
    <row r="34" spans="1:71" ht="28.5" customHeight="1">
      <c r="A34" s="332" t="str">
        <f t="array" ref="A34">IFERROR(INDEX(Meldeliste!$C$1:$C$68,LARGE((Meldeliste!$D$1:$D$68=$E$3)*(ROW(Meldeliste!$D$1:$D$68)),COUNTIF(Meldeliste!$D$1:$D$68,$E$3)+1-ROW(B28))),"")</f>
        <v/>
      </c>
      <c r="B34" s="316" t="str">
        <f t="array" ref="B34">IFERROR(INDEX(Meldeliste!$F$1:$F$68,LARGE((Meldeliste!$D$1:$D$68=$E$3)*(ROW(Meldeliste!$D$1:$D$68)),COUNTIF(Meldeliste!$D$1:$D$68,$E$3)+1-ROW(C28))),"")</f>
        <v/>
      </c>
      <c r="C34" s="316" t="str">
        <f t="array" ref="C34">IFERROR(INDEX(Meldeliste!$G$1:$G$68,LARGE((Meldeliste!$D$1:$D$68=$E$3)*(ROW(Meldeliste!$D$1:$D$68)),COUNTIF(Meldeliste!$D$1:$D$68,$E$3)+1-ROW(D28))),"")</f>
        <v/>
      </c>
      <c r="D34" s="316" t="str">
        <f t="array" ref="D34">IFERROR(INDEX(Meldeliste!$H$1:$H$68,LARGE((Meldeliste!$D$1:$D$68=$E$3)*(ROW(Meldeliste!$D$1:$D$68)),COUNTIF(Meldeliste!$D$1:$D$68,$E$3)+1-ROW(D28))),"")</f>
        <v/>
      </c>
      <c r="E34" s="317" t="str">
        <f t="array" ref="E34">IFERROR(INDEX(Meldeliste!$I$1:$I$68,LARGE((Meldeliste!$D$1:$D$68=$E$3)*(ROW(Meldeliste!$D$1:$D$68)),COUNTIF(Meldeliste!$D$1:$D$68,$E$3)+1-ROW(E28))),"")</f>
        <v/>
      </c>
      <c r="F34" s="317" t="str">
        <f t="array" ref="F34">IFERROR(INDEX(Meldeliste!$J$1:$J$68,LARGE((Meldeliste!$D$1:$D$68=$E$3)*(ROW(Meldeliste!$D$1:$D$68)),COUNTIF(Meldeliste!$D$1:$D$68,$E$3)+1-ROW(F28))),"")</f>
        <v/>
      </c>
      <c r="G34" s="532" t="str">
        <f t="array" ref="G34">IFERROR(INDEX(Meldeliste!$K$1:$K$68,LARGE((Meldeliste!$D$1:$D$68=$E$3)*(ROW(Meldeliste!$D$1:$D$68)),COUNTIF(Meldeliste!$D$1:$D$68,$E$3)+1-ROW(G28))),"")</f>
        <v/>
      </c>
      <c r="H34" s="535" t="str">
        <f t="array" ref="H34">IFERROR(INDEX(Meldeliste!$L$1:$L$68,LARGE((Meldeliste!$D$1:$D$68=$E$3)*(ROW(Meldeliste!$D$1:$D$68)),COUNTIF(Meldeliste!$D$1:$D$68,$E$3)+1-ROW(F28))),"")</f>
        <v/>
      </c>
      <c r="I34" s="256" t="str">
        <f>+IF(ISNUMBER($A34)=TRUE,+IF(Stammdaten!$C$20,"dns",""),"")</f>
        <v/>
      </c>
      <c r="J34" s="257" t="str">
        <f>+IF(ISNUMBER($A34)=TRUE,+IF(Stammdaten!$C$20&gt;1,"dns",""),"")</f>
        <v/>
      </c>
      <c r="K34" s="527" t="str">
        <f>+IF(ISNUMBER($A34)=TRUE,+IF(Stammdaten!$C$20&gt;2,"dns",""),"")</f>
        <v/>
      </c>
      <c r="L34" s="558" t="str">
        <f t="array" ref="L34">+IF(ISNUMBER($A34)=TRUE,+IF(Stammdaten!$C$20,IFERROR(INDEX(Meldeliste!$O$1:$O$68,LARGE((Meldeliste!$D$1:$D$68=$E$3)*(ROW(Meldeliste!$D$1:$D$68)),COUNTIF(Meldeliste!$D$1:$D$68,$E$3)+1-ROW(G28))),""),""),"")</f>
        <v/>
      </c>
      <c r="M34" s="347" t="str">
        <f t="shared" si="64"/>
        <v/>
      </c>
      <c r="N34" s="348" t="str">
        <f t="shared" si="59"/>
        <v/>
      </c>
      <c r="O34" s="349" t="str">
        <f t="shared" si="28"/>
        <v/>
      </c>
      <c r="P34" s="41" t="str">
        <f t="shared" ca="1" si="60"/>
        <v/>
      </c>
      <c r="Q34" s="44">
        <f t="shared" si="63"/>
        <v>28</v>
      </c>
      <c r="R34" s="6" t="str">
        <f t="array" ref="R34">IFERROR(INDEX(Meldeliste!$Q$1:$Q$68,LARGE((Meldeliste!$D$1:$D$68=$E$3)*(ROW(Meldeliste!$D$1:$D$68)),COUNTIF(Meldeliste!$D$1:$D$68,$E$3)+1-ROW(D28))),"")</f>
        <v/>
      </c>
      <c r="S34" s="45"/>
      <c r="T34" s="45">
        <f t="shared" si="61"/>
        <v>0</v>
      </c>
      <c r="U34" s="6">
        <f t="shared" si="62"/>
        <v>0</v>
      </c>
      <c r="V34" s="43">
        <f>+IF(COUNTBLANK(I34:K34)=2,VLOOKUP(I34,Rechnen!$A$1:$C$13,3,FALSE),IF(COUNTBLANK(I34:K34)=1,+VLOOKUP(I34,Rechnen!$A$1:$C$13,3,FALSE)+VLOOKUP(J34,Rechnen!$A$1:$C$13,3,FALSE),IF(COUNTBLANK(I34:K34)=0,VLOOKUP(I34,Rechnen!$A$1:$C$13,3,FALSE)+VLOOKUP(J34,Rechnen!$A$1:$C$13,3,FALSE)+VLOOKUP(K34,Rechnen!$A$1:$C$13,3,FALSE),0)))</f>
        <v>0</v>
      </c>
      <c r="W34" s="562">
        <f>IF(COUNTA(Meldeliste!$O$4:$O$68)=0,0,SUMPRODUCT(($G$7:$G$70=G34)*($M$7:$M$70=M34)*(($L$7:$L$70&lt;=L34)*-1)))</f>
        <v>0</v>
      </c>
      <c r="X34" s="15"/>
      <c r="Y34" s="549" t="str">
        <f t="array" ref="Y34">IFERROR(INDEX(Meldeliste!$M$1:$M$68,LARGE((Meldeliste!$D$1:$D$68=$E$3)*(ROW(Meldeliste!$D$1:$D$68)),COUNTIF(Meldeliste!$D$1:$D$68,$E$3)+1-ROW(G28))),"")</f>
        <v/>
      </c>
      <c r="Z34" s="328" t="str">
        <f t="array" ref="Z34">IFERROR(INDEX(Meldeliste!$P$1:$P$68,LARGE((Meldeliste!$D$1:$D$68=$E$3)*(ROW(Meldeliste!$D$1:$D$68)),COUNTIF(Meldeliste!$D$1:$D$68,$E$3)+1-ROW(G28))),"")</f>
        <v/>
      </c>
      <c r="AB34" s="1">
        <f t="shared" si="29"/>
        <v>0</v>
      </c>
      <c r="AC34" s="1">
        <f t="shared" si="30"/>
        <v>0</v>
      </c>
      <c r="AD34" s="1">
        <f t="shared" si="31"/>
        <v>0</v>
      </c>
      <c r="AE34" s="1">
        <f t="shared" si="32"/>
        <v>0</v>
      </c>
      <c r="AF34" s="1">
        <f t="shared" si="33"/>
        <v>0</v>
      </c>
      <c r="AH34" s="1">
        <f t="shared" si="34"/>
        <v>0</v>
      </c>
      <c r="AI34" s="1">
        <f t="shared" si="35"/>
        <v>0</v>
      </c>
      <c r="AJ34" s="1">
        <f t="shared" si="36"/>
        <v>0</v>
      </c>
      <c r="AK34" s="1">
        <f t="shared" si="37"/>
        <v>0</v>
      </c>
      <c r="AL34" s="1">
        <f t="shared" si="38"/>
        <v>0</v>
      </c>
      <c r="AN34" s="1">
        <f t="shared" si="39"/>
        <v>0</v>
      </c>
      <c r="AO34" s="1">
        <f t="shared" si="40"/>
        <v>0</v>
      </c>
      <c r="AP34" s="1">
        <f t="shared" si="41"/>
        <v>0</v>
      </c>
      <c r="AQ34" s="1">
        <f t="shared" si="42"/>
        <v>0</v>
      </c>
      <c r="AR34" s="1">
        <f t="shared" si="43"/>
        <v>0</v>
      </c>
      <c r="AT34" s="1">
        <f t="shared" si="44"/>
        <v>0</v>
      </c>
      <c r="AU34" s="1">
        <f t="shared" si="45"/>
        <v>0</v>
      </c>
      <c r="AV34" s="1">
        <f t="shared" si="46"/>
        <v>0</v>
      </c>
      <c r="AW34" s="1">
        <f t="shared" si="47"/>
        <v>0</v>
      </c>
      <c r="AX34" s="1">
        <f t="shared" si="48"/>
        <v>0</v>
      </c>
      <c r="AZ34" s="1">
        <f t="shared" si="49"/>
        <v>0</v>
      </c>
      <c r="BA34" s="1">
        <f t="shared" si="50"/>
        <v>0</v>
      </c>
      <c r="BB34" s="1">
        <f t="shared" si="51"/>
        <v>0</v>
      </c>
      <c r="BC34" s="1">
        <f t="shared" si="52"/>
        <v>0</v>
      </c>
      <c r="BD34" s="1">
        <f t="shared" si="53"/>
        <v>0</v>
      </c>
      <c r="BF34" s="1">
        <f t="shared" si="54"/>
        <v>0</v>
      </c>
      <c r="BG34" s="1">
        <f t="shared" si="55"/>
        <v>0</v>
      </c>
      <c r="BH34" s="1">
        <f t="shared" si="56"/>
        <v>0</v>
      </c>
      <c r="BI34" s="1">
        <f t="shared" si="57"/>
        <v>0</v>
      </c>
      <c r="BJ34" s="1">
        <f t="shared" si="58"/>
        <v>0</v>
      </c>
      <c r="BO34" s="2" t="s">
        <v>29</v>
      </c>
      <c r="BR34" s="1"/>
      <c r="BS34" s="1"/>
    </row>
    <row r="35" spans="1:71" ht="28.5" customHeight="1">
      <c r="A35" s="332" t="str">
        <f t="array" ref="A35">IFERROR(INDEX(Meldeliste!$C$1:$C$68,LARGE((Meldeliste!$D$1:$D$68=$E$3)*(ROW(Meldeliste!$D$1:$D$68)),COUNTIF(Meldeliste!$D$1:$D$68,$E$3)+1-ROW(B29))),"")</f>
        <v/>
      </c>
      <c r="B35" s="316" t="str">
        <f t="array" ref="B35">IFERROR(INDEX(Meldeliste!$F$1:$F$68,LARGE((Meldeliste!$D$1:$D$68=$E$3)*(ROW(Meldeliste!$D$1:$D$68)),COUNTIF(Meldeliste!$D$1:$D$68,$E$3)+1-ROW(C29))),"")</f>
        <v/>
      </c>
      <c r="C35" s="316" t="str">
        <f t="array" ref="C35">IFERROR(INDEX(Meldeliste!$G$1:$G$68,LARGE((Meldeliste!$D$1:$D$68=$E$3)*(ROW(Meldeliste!$D$1:$D$68)),COUNTIF(Meldeliste!$D$1:$D$68,$E$3)+1-ROW(D29))),"")</f>
        <v/>
      </c>
      <c r="D35" s="316" t="str">
        <f t="array" ref="D35">IFERROR(INDEX(Meldeliste!$H$1:$H$68,LARGE((Meldeliste!$D$1:$D$68=$E$3)*(ROW(Meldeliste!$D$1:$D$68)),COUNTIF(Meldeliste!$D$1:$D$68,$E$3)+1-ROW(D29))),"")</f>
        <v/>
      </c>
      <c r="E35" s="317" t="str">
        <f t="array" ref="E35">IFERROR(INDEX(Meldeliste!$I$1:$I$68,LARGE((Meldeliste!$D$1:$D$68=$E$3)*(ROW(Meldeliste!$D$1:$D$68)),COUNTIF(Meldeliste!$D$1:$D$68,$E$3)+1-ROW(E29))),"")</f>
        <v/>
      </c>
      <c r="F35" s="317" t="str">
        <f t="array" ref="F35">IFERROR(INDEX(Meldeliste!$J$1:$J$68,LARGE((Meldeliste!$D$1:$D$68=$E$3)*(ROW(Meldeliste!$D$1:$D$68)),COUNTIF(Meldeliste!$D$1:$D$68,$E$3)+1-ROW(F29))),"")</f>
        <v/>
      </c>
      <c r="G35" s="532" t="str">
        <f t="array" ref="G35">IFERROR(INDEX(Meldeliste!$K$1:$K$68,LARGE((Meldeliste!$D$1:$D$68=$E$3)*(ROW(Meldeliste!$D$1:$D$68)),COUNTIF(Meldeliste!$D$1:$D$68,$E$3)+1-ROW(G29))),"")</f>
        <v/>
      </c>
      <c r="H35" s="535" t="str">
        <f t="array" ref="H35">IFERROR(INDEX(Meldeliste!$L$1:$L$68,LARGE((Meldeliste!$D$1:$D$68=$E$3)*(ROW(Meldeliste!$D$1:$D$68)),COUNTIF(Meldeliste!$D$1:$D$68,$E$3)+1-ROW(F29))),"")</f>
        <v/>
      </c>
      <c r="I35" s="256" t="str">
        <f>+IF(ISNUMBER($A35)=TRUE,+IF(Stammdaten!$C$20,"dns",""),"")</f>
        <v/>
      </c>
      <c r="J35" s="257" t="str">
        <f>+IF(ISNUMBER($A35)=TRUE,+IF(Stammdaten!$C$20&gt;1,"dns",""),"")</f>
        <v/>
      </c>
      <c r="K35" s="527" t="str">
        <f>+IF(ISNUMBER($A35)=TRUE,+IF(Stammdaten!$C$20&gt;2,"dns",""),"")</f>
        <v/>
      </c>
      <c r="L35" s="558" t="str">
        <f t="array" ref="L35">+IF(ISNUMBER($A35)=TRUE,+IF(Stammdaten!$C$20,IFERROR(INDEX(Meldeliste!$O$1:$O$68,LARGE((Meldeliste!$D$1:$D$68=$E$3)*(ROW(Meldeliste!$D$1:$D$68)),COUNTIF(Meldeliste!$D$1:$D$68,$E$3)+1-ROW(G29))),""),""),"")</f>
        <v/>
      </c>
      <c r="M35" s="347" t="str">
        <f t="shared" si="64"/>
        <v/>
      </c>
      <c r="N35" s="348" t="str">
        <f t="shared" si="59"/>
        <v/>
      </c>
      <c r="O35" s="349" t="str">
        <f t="shared" si="28"/>
        <v/>
      </c>
      <c r="P35" s="41" t="str">
        <f t="shared" ca="1" si="60"/>
        <v/>
      </c>
      <c r="Q35" s="44">
        <f t="shared" si="63"/>
        <v>29</v>
      </c>
      <c r="R35" s="6" t="str">
        <f t="array" ref="R35">IFERROR(INDEX(Meldeliste!$Q$1:$Q$68,LARGE((Meldeliste!$D$1:$D$68=$E$3)*(ROW(Meldeliste!$D$1:$D$68)),COUNTIF(Meldeliste!$D$1:$D$68,$E$3)+1-ROW(D29))),"")</f>
        <v/>
      </c>
      <c r="S35" s="45"/>
      <c r="T35" s="45">
        <f t="shared" si="61"/>
        <v>0</v>
      </c>
      <c r="U35" s="6">
        <f t="shared" si="62"/>
        <v>0</v>
      </c>
      <c r="V35" s="43">
        <f>+IF(COUNTBLANK(I35:K35)=2,VLOOKUP(I35,Rechnen!$A$1:$C$13,3,FALSE),IF(COUNTBLANK(I35:K35)=1,+VLOOKUP(I35,Rechnen!$A$1:$C$13,3,FALSE)+VLOOKUP(J35,Rechnen!$A$1:$C$13,3,FALSE),IF(COUNTBLANK(I35:K35)=0,VLOOKUP(I35,Rechnen!$A$1:$C$13,3,FALSE)+VLOOKUP(J35,Rechnen!$A$1:$C$13,3,FALSE)+VLOOKUP(K35,Rechnen!$A$1:$C$13,3,FALSE),0)))</f>
        <v>0</v>
      </c>
      <c r="W35" s="562">
        <f>IF(COUNTA(Meldeliste!$O$4:$O$68)=0,0,SUMPRODUCT(($G$7:$G$70=G35)*($M$7:$M$70=M35)*(($L$7:$L$70&lt;=L35)*-1)))</f>
        <v>0</v>
      </c>
      <c r="X35" s="15"/>
      <c r="Y35" s="549" t="str">
        <f t="array" ref="Y35">IFERROR(INDEX(Meldeliste!$M$1:$M$68,LARGE((Meldeliste!$D$1:$D$68=$E$3)*(ROW(Meldeliste!$D$1:$D$68)),COUNTIF(Meldeliste!$D$1:$D$68,$E$3)+1-ROW(G29))),"")</f>
        <v/>
      </c>
      <c r="Z35" s="328" t="str">
        <f t="array" ref="Z35">IFERROR(INDEX(Meldeliste!$P$1:$P$68,LARGE((Meldeliste!$D$1:$D$68=$E$3)*(ROW(Meldeliste!$D$1:$D$68)),COUNTIF(Meldeliste!$D$1:$D$68,$E$3)+1-ROW(G29))),"")</f>
        <v/>
      </c>
      <c r="AB35" s="1">
        <f t="shared" si="29"/>
        <v>0</v>
      </c>
      <c r="AC35" s="1">
        <f t="shared" si="30"/>
        <v>0</v>
      </c>
      <c r="AD35" s="1">
        <f t="shared" si="31"/>
        <v>0</v>
      </c>
      <c r="AE35" s="1">
        <f t="shared" si="32"/>
        <v>0</v>
      </c>
      <c r="AF35" s="1">
        <f t="shared" si="33"/>
        <v>0</v>
      </c>
      <c r="AH35" s="1">
        <f t="shared" si="34"/>
        <v>0</v>
      </c>
      <c r="AI35" s="1">
        <f t="shared" si="35"/>
        <v>0</v>
      </c>
      <c r="AJ35" s="1">
        <f t="shared" si="36"/>
        <v>0</v>
      </c>
      <c r="AK35" s="1">
        <f t="shared" si="37"/>
        <v>0</v>
      </c>
      <c r="AL35" s="1">
        <f t="shared" si="38"/>
        <v>0</v>
      </c>
      <c r="AN35" s="1">
        <f t="shared" si="39"/>
        <v>0</v>
      </c>
      <c r="AO35" s="1">
        <f t="shared" si="40"/>
        <v>0</v>
      </c>
      <c r="AP35" s="1">
        <f t="shared" si="41"/>
        <v>0</v>
      </c>
      <c r="AQ35" s="1">
        <f t="shared" si="42"/>
        <v>0</v>
      </c>
      <c r="AR35" s="1">
        <f t="shared" si="43"/>
        <v>0</v>
      </c>
      <c r="AT35" s="1">
        <f t="shared" si="44"/>
        <v>0</v>
      </c>
      <c r="AU35" s="1">
        <f t="shared" si="45"/>
        <v>0</v>
      </c>
      <c r="AV35" s="1">
        <f t="shared" si="46"/>
        <v>0</v>
      </c>
      <c r="AW35" s="1">
        <f t="shared" si="47"/>
        <v>0</v>
      </c>
      <c r="AX35" s="1">
        <f t="shared" si="48"/>
        <v>0</v>
      </c>
      <c r="AZ35" s="1">
        <f t="shared" si="49"/>
        <v>0</v>
      </c>
      <c r="BA35" s="1">
        <f t="shared" si="50"/>
        <v>0</v>
      </c>
      <c r="BB35" s="1">
        <f t="shared" si="51"/>
        <v>0</v>
      </c>
      <c r="BC35" s="1">
        <f t="shared" si="52"/>
        <v>0</v>
      </c>
      <c r="BD35" s="1">
        <f t="shared" si="53"/>
        <v>0</v>
      </c>
      <c r="BF35" s="1">
        <f t="shared" si="54"/>
        <v>0</v>
      </c>
      <c r="BG35" s="1">
        <f t="shared" si="55"/>
        <v>0</v>
      </c>
      <c r="BH35" s="1">
        <f t="shared" si="56"/>
        <v>0</v>
      </c>
      <c r="BI35" s="1">
        <f t="shared" si="57"/>
        <v>0</v>
      </c>
      <c r="BJ35" s="1">
        <f t="shared" si="58"/>
        <v>0</v>
      </c>
      <c r="BO35" s="2">
        <f>+MIN(AA7:AA66)</f>
        <v>0</v>
      </c>
      <c r="BR35" s="1"/>
      <c r="BS35" s="1"/>
    </row>
    <row r="36" spans="1:71" ht="28.5" customHeight="1">
      <c r="A36" s="332" t="str">
        <f t="array" ref="A36">IFERROR(INDEX(Meldeliste!$C$1:$C$68,LARGE((Meldeliste!$D$1:$D$68=$E$3)*(ROW(Meldeliste!$D$1:$D$68)),COUNTIF(Meldeliste!$D$1:$D$68,$E$3)+1-ROW(B30))),"")</f>
        <v/>
      </c>
      <c r="B36" s="316" t="str">
        <f t="array" ref="B36">IFERROR(INDEX(Meldeliste!$F$1:$F$68,LARGE((Meldeliste!$D$1:$D$68=$E$3)*(ROW(Meldeliste!$D$1:$D$68)),COUNTIF(Meldeliste!$D$1:$D$68,$E$3)+1-ROW(C30))),"")</f>
        <v/>
      </c>
      <c r="C36" s="316" t="str">
        <f t="array" ref="C36">IFERROR(INDEX(Meldeliste!$G$1:$G$68,LARGE((Meldeliste!$D$1:$D$68=$E$3)*(ROW(Meldeliste!$D$1:$D$68)),COUNTIF(Meldeliste!$D$1:$D$68,$E$3)+1-ROW(D30))),"")</f>
        <v/>
      </c>
      <c r="D36" s="316" t="str">
        <f t="array" ref="D36">IFERROR(INDEX(Meldeliste!$H$1:$H$68,LARGE((Meldeliste!$D$1:$D$68=$E$3)*(ROW(Meldeliste!$D$1:$D$68)),COUNTIF(Meldeliste!$D$1:$D$68,$E$3)+1-ROW(D30))),"")</f>
        <v/>
      </c>
      <c r="E36" s="317" t="str">
        <f t="array" ref="E36">IFERROR(INDEX(Meldeliste!$I$1:$I$68,LARGE((Meldeliste!$D$1:$D$68=$E$3)*(ROW(Meldeliste!$D$1:$D$68)),COUNTIF(Meldeliste!$D$1:$D$68,$E$3)+1-ROW(E30))),"")</f>
        <v/>
      </c>
      <c r="F36" s="317" t="str">
        <f t="array" ref="F36">IFERROR(INDEX(Meldeliste!$J$1:$J$68,LARGE((Meldeliste!$D$1:$D$68=$E$3)*(ROW(Meldeliste!$D$1:$D$68)),COUNTIF(Meldeliste!$D$1:$D$68,$E$3)+1-ROW(F30))),"")</f>
        <v/>
      </c>
      <c r="G36" s="532" t="str">
        <f t="array" ref="G36">IFERROR(INDEX(Meldeliste!$K$1:$K$68,LARGE((Meldeliste!$D$1:$D$68=$E$3)*(ROW(Meldeliste!$D$1:$D$68)),COUNTIF(Meldeliste!$D$1:$D$68,$E$3)+1-ROW(G30))),"")</f>
        <v/>
      </c>
      <c r="H36" s="535" t="str">
        <f t="array" ref="H36">IFERROR(INDEX(Meldeliste!$L$1:$L$68,LARGE((Meldeliste!$D$1:$D$68=$E$3)*(ROW(Meldeliste!$D$1:$D$68)),COUNTIF(Meldeliste!$D$1:$D$68,$E$3)+1-ROW(F30))),"")</f>
        <v/>
      </c>
      <c r="I36" s="256" t="str">
        <f>+IF(ISNUMBER($A36)=TRUE,+IF(Stammdaten!$C$20,"dns",""),"")</f>
        <v/>
      </c>
      <c r="J36" s="257" t="str">
        <f>+IF(ISNUMBER($A36)=TRUE,+IF(Stammdaten!$C$20&gt;1,"dns",""),"")</f>
        <v/>
      </c>
      <c r="K36" s="527" t="str">
        <f>+IF(ISNUMBER($A36)=TRUE,+IF(Stammdaten!$C$20&gt;2,"dns",""),"")</f>
        <v/>
      </c>
      <c r="L36" s="558" t="str">
        <f t="array" ref="L36">+IF(ISNUMBER($A36)=TRUE,+IF(Stammdaten!$C$20,IFERROR(INDEX(Meldeliste!$O$1:$O$68,LARGE((Meldeliste!$D$1:$D$68=$E$3)*(ROW(Meldeliste!$D$1:$D$68)),COUNTIF(Meldeliste!$D$1:$D$68,$E$3)+1-ROW(G30))),""),""),"")</f>
        <v/>
      </c>
      <c r="M36" s="347" t="str">
        <f t="shared" si="64"/>
        <v/>
      </c>
      <c r="N36" s="348" t="str">
        <f t="shared" si="59"/>
        <v/>
      </c>
      <c r="O36" s="349" t="str">
        <f t="shared" si="28"/>
        <v/>
      </c>
      <c r="P36" s="41" t="str">
        <f t="shared" ca="1" si="60"/>
        <v/>
      </c>
      <c r="Q36" s="44">
        <f t="shared" si="63"/>
        <v>30</v>
      </c>
      <c r="R36" s="6" t="str">
        <f t="array" ref="R36">IFERROR(INDEX(Meldeliste!$Q$1:$Q$68,LARGE((Meldeliste!$D$1:$D$68=$E$3)*(ROW(Meldeliste!$D$1:$D$68)),COUNTIF(Meldeliste!$D$1:$D$68,$E$3)+1-ROW(D30))),"")</f>
        <v/>
      </c>
      <c r="S36" s="45"/>
      <c r="T36" s="45">
        <f t="shared" si="61"/>
        <v>0</v>
      </c>
      <c r="U36" s="6">
        <f t="shared" si="62"/>
        <v>0</v>
      </c>
      <c r="V36" s="43">
        <f>+IF(COUNTBLANK(I36:K36)=2,VLOOKUP(I36,Rechnen!$A$1:$C$13,3,FALSE),IF(COUNTBLANK(I36:K36)=1,+VLOOKUP(I36,Rechnen!$A$1:$C$13,3,FALSE)+VLOOKUP(J36,Rechnen!$A$1:$C$13,3,FALSE),IF(COUNTBLANK(I36:K36)=0,VLOOKUP(I36,Rechnen!$A$1:$C$13,3,FALSE)+VLOOKUP(J36,Rechnen!$A$1:$C$13,3,FALSE)+VLOOKUP(K36,Rechnen!$A$1:$C$13,3,FALSE),0)))</f>
        <v>0</v>
      </c>
      <c r="W36" s="562">
        <f>IF(COUNTA(Meldeliste!$O$4:$O$68)=0,0,SUMPRODUCT(($G$7:$G$70=G36)*($M$7:$M$70=M36)*(($L$7:$L$70&lt;=L36)*-1)))</f>
        <v>0</v>
      </c>
      <c r="X36" s="15"/>
      <c r="Y36" s="549" t="str">
        <f t="array" ref="Y36">IFERROR(INDEX(Meldeliste!$M$1:$M$68,LARGE((Meldeliste!$D$1:$D$68=$E$3)*(ROW(Meldeliste!$D$1:$D$68)),COUNTIF(Meldeliste!$D$1:$D$68,$E$3)+1-ROW(G30))),"")</f>
        <v/>
      </c>
      <c r="Z36" s="328" t="str">
        <f t="array" ref="Z36">IFERROR(INDEX(Meldeliste!$P$1:$P$68,LARGE((Meldeliste!$D$1:$D$68=$E$3)*(ROW(Meldeliste!$D$1:$D$68)),COUNTIF(Meldeliste!$D$1:$D$68,$E$3)+1-ROW(G30))),"")</f>
        <v/>
      </c>
      <c r="AB36" s="1">
        <f t="shared" si="29"/>
        <v>0</v>
      </c>
      <c r="AC36" s="1">
        <f t="shared" si="30"/>
        <v>0</v>
      </c>
      <c r="AD36" s="1">
        <f t="shared" si="31"/>
        <v>0</v>
      </c>
      <c r="AE36" s="1">
        <f t="shared" si="32"/>
        <v>0</v>
      </c>
      <c r="AF36" s="1">
        <f t="shared" si="33"/>
        <v>0</v>
      </c>
      <c r="AH36" s="1">
        <f t="shared" si="34"/>
        <v>0</v>
      </c>
      <c r="AI36" s="1">
        <f t="shared" si="35"/>
        <v>0</v>
      </c>
      <c r="AJ36" s="1">
        <f t="shared" si="36"/>
        <v>0</v>
      </c>
      <c r="AK36" s="1">
        <f t="shared" si="37"/>
        <v>0</v>
      </c>
      <c r="AL36" s="1">
        <f t="shared" si="38"/>
        <v>0</v>
      </c>
      <c r="AN36" s="1">
        <f t="shared" si="39"/>
        <v>0</v>
      </c>
      <c r="AO36" s="1">
        <f t="shared" si="40"/>
        <v>0</v>
      </c>
      <c r="AP36" s="1">
        <f t="shared" si="41"/>
        <v>0</v>
      </c>
      <c r="AQ36" s="1">
        <f t="shared" si="42"/>
        <v>0</v>
      </c>
      <c r="AR36" s="1">
        <f t="shared" si="43"/>
        <v>0</v>
      </c>
      <c r="AT36" s="1">
        <f t="shared" si="44"/>
        <v>0</v>
      </c>
      <c r="AU36" s="1">
        <f t="shared" si="45"/>
        <v>0</v>
      </c>
      <c r="AV36" s="1">
        <f t="shared" si="46"/>
        <v>0</v>
      </c>
      <c r="AW36" s="1">
        <f t="shared" si="47"/>
        <v>0</v>
      </c>
      <c r="AX36" s="1">
        <f t="shared" si="48"/>
        <v>0</v>
      </c>
      <c r="AZ36" s="1">
        <f t="shared" si="49"/>
        <v>0</v>
      </c>
      <c r="BA36" s="1">
        <f t="shared" si="50"/>
        <v>0</v>
      </c>
      <c r="BB36" s="1">
        <f t="shared" si="51"/>
        <v>0</v>
      </c>
      <c r="BC36" s="1">
        <f t="shared" si="52"/>
        <v>0</v>
      </c>
      <c r="BD36" s="1">
        <f t="shared" si="53"/>
        <v>0</v>
      </c>
      <c r="BF36" s="1">
        <f t="shared" si="54"/>
        <v>0</v>
      </c>
      <c r="BG36" s="1">
        <f t="shared" si="55"/>
        <v>0</v>
      </c>
      <c r="BH36" s="1">
        <f t="shared" si="56"/>
        <v>0</v>
      </c>
      <c r="BI36" s="1">
        <f t="shared" si="57"/>
        <v>0</v>
      </c>
      <c r="BJ36" s="1">
        <f t="shared" si="58"/>
        <v>0</v>
      </c>
      <c r="BO36" s="2">
        <f>+MAX(AA7:AA66)</f>
        <v>0</v>
      </c>
      <c r="BR36" s="1"/>
      <c r="BS36" s="1"/>
    </row>
    <row r="37" spans="1:71" ht="28.5" customHeight="1">
      <c r="A37" s="332" t="str">
        <f t="array" ref="A37">IFERROR(INDEX(Meldeliste!$C$1:$C$68,LARGE((Meldeliste!$D$1:$D$68=$E$3)*(ROW(Meldeliste!$D$1:$D$68)),COUNTIF(Meldeliste!$D$1:$D$68,$E$3)+1-ROW(B31))),"")</f>
        <v/>
      </c>
      <c r="B37" s="316" t="str">
        <f t="array" ref="B37">IFERROR(INDEX(Meldeliste!$F$1:$F$68,LARGE((Meldeliste!$D$1:$D$68=$E$3)*(ROW(Meldeliste!$D$1:$D$68)),COUNTIF(Meldeliste!$D$1:$D$68,$E$3)+1-ROW(C31))),"")</f>
        <v/>
      </c>
      <c r="C37" s="316" t="str">
        <f t="array" ref="C37">IFERROR(INDEX(Meldeliste!$G$1:$G$68,LARGE((Meldeliste!$D$1:$D$68=$E$3)*(ROW(Meldeliste!$D$1:$D$68)),COUNTIF(Meldeliste!$D$1:$D$68,$E$3)+1-ROW(D31))),"")</f>
        <v/>
      </c>
      <c r="D37" s="316" t="str">
        <f t="array" ref="D37">IFERROR(INDEX(Meldeliste!$H$1:$H$68,LARGE((Meldeliste!$D$1:$D$68=$E$3)*(ROW(Meldeliste!$D$1:$D$68)),COUNTIF(Meldeliste!$D$1:$D$68,$E$3)+1-ROW(D31))),"")</f>
        <v/>
      </c>
      <c r="E37" s="317" t="str">
        <f t="array" ref="E37">IFERROR(INDEX(Meldeliste!$I$1:$I$68,LARGE((Meldeliste!$D$1:$D$68=$E$3)*(ROW(Meldeliste!$D$1:$D$68)),COUNTIF(Meldeliste!$D$1:$D$68,$E$3)+1-ROW(E31))),"")</f>
        <v/>
      </c>
      <c r="F37" s="317" t="str">
        <f t="array" ref="F37">IFERROR(INDEX(Meldeliste!$J$1:$J$68,LARGE((Meldeliste!$D$1:$D$68=$E$3)*(ROW(Meldeliste!$D$1:$D$68)),COUNTIF(Meldeliste!$D$1:$D$68,$E$3)+1-ROW(F31))),"")</f>
        <v/>
      </c>
      <c r="G37" s="532" t="str">
        <f t="array" ref="G37">IFERROR(INDEX(Meldeliste!$K$1:$K$68,LARGE((Meldeliste!$D$1:$D$68=$E$3)*(ROW(Meldeliste!$D$1:$D$68)),COUNTIF(Meldeliste!$D$1:$D$68,$E$3)+1-ROW(G31))),"")</f>
        <v/>
      </c>
      <c r="H37" s="535" t="str">
        <f t="array" ref="H37">IFERROR(INDEX(Meldeliste!$L$1:$L$68,LARGE((Meldeliste!$D$1:$D$68=$E$3)*(ROW(Meldeliste!$D$1:$D$68)),COUNTIF(Meldeliste!$D$1:$D$68,$E$3)+1-ROW(F31))),"")</f>
        <v/>
      </c>
      <c r="I37" s="256" t="str">
        <f>+IF(ISNUMBER($A37)=TRUE,+IF(Stammdaten!$C$20,"dns",""),"")</f>
        <v/>
      </c>
      <c r="J37" s="257" t="str">
        <f>+IF(ISNUMBER($A37)=TRUE,+IF(Stammdaten!$C$20&gt;1,"dns",""),"")</f>
        <v/>
      </c>
      <c r="K37" s="527" t="str">
        <f>+IF(ISNUMBER($A37)=TRUE,+IF(Stammdaten!$C$20&gt;2,"dns",""),"")</f>
        <v/>
      </c>
      <c r="L37" s="558" t="str">
        <f t="array" ref="L37">+IF(ISNUMBER($A37)=TRUE,+IF(Stammdaten!$C$20,IFERROR(INDEX(Meldeliste!$O$1:$O$68,LARGE((Meldeliste!$D$1:$D$68=$E$3)*(ROW(Meldeliste!$D$1:$D$68)),COUNTIF(Meldeliste!$D$1:$D$68,$E$3)+1-ROW(G31))),""),""),"")</f>
        <v/>
      </c>
      <c r="M37" s="347" t="str">
        <f t="shared" si="64"/>
        <v/>
      </c>
      <c r="N37" s="348" t="str">
        <f t="shared" si="59"/>
        <v/>
      </c>
      <c r="O37" s="349" t="str">
        <f>+IF(A37="","",COUNTIF(I37:L37,"dns"))</f>
        <v/>
      </c>
      <c r="P37" s="41" t="str">
        <f t="shared" ca="1" si="60"/>
        <v/>
      </c>
      <c r="Q37" s="44">
        <f t="shared" si="63"/>
        <v>31</v>
      </c>
      <c r="R37" s="6" t="str">
        <f t="array" ref="R37">IFERROR(INDEX(Meldeliste!$Q$1:$Q$68,LARGE((Meldeliste!$D$1:$D$68=$E$3)*(ROW(Meldeliste!$D$1:$D$68)),COUNTIF(Meldeliste!$D$1:$D$68,$E$3)+1-ROW(D31))),"")</f>
        <v/>
      </c>
      <c r="S37" s="45"/>
      <c r="T37" s="45">
        <f t="shared" si="61"/>
        <v>0</v>
      </c>
      <c r="U37" s="6">
        <f t="shared" si="62"/>
        <v>0</v>
      </c>
      <c r="V37" s="43">
        <f>+IF(COUNTBLANK(I37:K37)=2,VLOOKUP(I37,Rechnen!$A$1:$C$13,3,FALSE),IF(COUNTBLANK(I37:K37)=1,+VLOOKUP(I37,Rechnen!$A$1:$C$13,3,FALSE)+VLOOKUP(J37,Rechnen!$A$1:$C$13,3,FALSE),IF(COUNTBLANK(I37:K37)=0,VLOOKUP(I37,Rechnen!$A$1:$C$13,3,FALSE)+VLOOKUP(J37,Rechnen!$A$1:$C$13,3,FALSE)+VLOOKUP(K37,Rechnen!$A$1:$C$13,3,FALSE),0)))</f>
        <v>0</v>
      </c>
      <c r="W37" s="562">
        <f>IF(COUNTA(Meldeliste!$O$4:$O$68)=0,0,SUMPRODUCT(($G$7:$G$70=G37)*($M$7:$M$70=M37)*(($L$7:$L$70&lt;=L37)*-1)))</f>
        <v>0</v>
      </c>
      <c r="X37" s="15"/>
      <c r="Y37" s="549" t="str">
        <f t="array" ref="Y37">IFERROR(INDEX(Meldeliste!$M$1:$M$68,LARGE((Meldeliste!$D$1:$D$68=$E$3)*(ROW(Meldeliste!$D$1:$D$68)),COUNTIF(Meldeliste!$D$1:$D$68,$E$3)+1-ROW(G31))),"")</f>
        <v/>
      </c>
      <c r="Z37" s="328" t="str">
        <f t="array" ref="Z37">IFERROR(INDEX(Meldeliste!$P$1:$P$68,LARGE((Meldeliste!$D$1:$D$68=$E$3)*(ROW(Meldeliste!$D$1:$D$68)),COUNTIF(Meldeliste!$D$1:$D$68,$E$3)+1-ROW(G31))),"")</f>
        <v/>
      </c>
      <c r="AB37" s="1">
        <f t="shared" si="29"/>
        <v>0</v>
      </c>
      <c r="AC37" s="1">
        <f t="shared" si="30"/>
        <v>0</v>
      </c>
      <c r="AD37" s="1">
        <f t="shared" si="31"/>
        <v>0</v>
      </c>
      <c r="AE37" s="1">
        <f t="shared" si="32"/>
        <v>0</v>
      </c>
      <c r="AF37" s="1">
        <f t="shared" si="33"/>
        <v>0</v>
      </c>
      <c r="AH37" s="1">
        <f t="shared" si="34"/>
        <v>0</v>
      </c>
      <c r="AI37" s="1">
        <f t="shared" si="35"/>
        <v>0</v>
      </c>
      <c r="AJ37" s="1">
        <f t="shared" si="36"/>
        <v>0</v>
      </c>
      <c r="AK37" s="1">
        <f t="shared" si="37"/>
        <v>0</v>
      </c>
      <c r="AL37" s="1">
        <f t="shared" si="38"/>
        <v>0</v>
      </c>
      <c r="AN37" s="1">
        <f t="shared" si="39"/>
        <v>0</v>
      </c>
      <c r="AO37" s="1">
        <f t="shared" si="40"/>
        <v>0</v>
      </c>
      <c r="AP37" s="1">
        <f t="shared" si="41"/>
        <v>0</v>
      </c>
      <c r="AQ37" s="1">
        <f t="shared" si="42"/>
        <v>0</v>
      </c>
      <c r="AR37" s="1">
        <f t="shared" si="43"/>
        <v>0</v>
      </c>
      <c r="AT37" s="1">
        <f t="shared" si="44"/>
        <v>0</v>
      </c>
      <c r="AU37" s="1">
        <f t="shared" si="45"/>
        <v>0</v>
      </c>
      <c r="AV37" s="1">
        <f t="shared" si="46"/>
        <v>0</v>
      </c>
      <c r="AW37" s="1">
        <f t="shared" si="47"/>
        <v>0</v>
      </c>
      <c r="AX37" s="1">
        <f t="shared" si="48"/>
        <v>0</v>
      </c>
      <c r="AZ37" s="1">
        <f t="shared" si="49"/>
        <v>0</v>
      </c>
      <c r="BA37" s="1">
        <f t="shared" si="50"/>
        <v>0</v>
      </c>
      <c r="BB37" s="1">
        <f t="shared" si="51"/>
        <v>0</v>
      </c>
      <c r="BC37" s="1">
        <f t="shared" si="52"/>
        <v>0</v>
      </c>
      <c r="BD37" s="1">
        <f t="shared" si="53"/>
        <v>0</v>
      </c>
      <c r="BF37" s="1">
        <f t="shared" si="54"/>
        <v>0</v>
      </c>
      <c r="BG37" s="1">
        <f t="shared" si="55"/>
        <v>0</v>
      </c>
      <c r="BH37" s="1">
        <f t="shared" si="56"/>
        <v>0</v>
      </c>
      <c r="BI37" s="1">
        <f t="shared" si="57"/>
        <v>0</v>
      </c>
      <c r="BJ37" s="1">
        <f t="shared" si="58"/>
        <v>0</v>
      </c>
      <c r="BO37" s="2"/>
      <c r="BR37" s="1"/>
      <c r="BS37" s="1"/>
    </row>
    <row r="38" spans="1:71" ht="28.5" customHeight="1">
      <c r="A38" s="332" t="str">
        <f t="array" ref="A38">IFERROR(INDEX(Meldeliste!$C$1:$C$68,LARGE((Meldeliste!$D$1:$D$68=$E$3)*(ROW(Meldeliste!$D$1:$D$68)),COUNTIF(Meldeliste!$D$1:$D$68,$E$3)+1-ROW(B32))),"")</f>
        <v/>
      </c>
      <c r="B38" s="316" t="str">
        <f t="array" ref="B38">IFERROR(INDEX(Meldeliste!$F$1:$F$68,LARGE((Meldeliste!$D$1:$D$68=$E$3)*(ROW(Meldeliste!$D$1:$D$68)),COUNTIF(Meldeliste!$D$1:$D$68,$E$3)+1-ROW(C32))),"")</f>
        <v/>
      </c>
      <c r="C38" s="316" t="str">
        <f t="array" ref="C38">IFERROR(INDEX(Meldeliste!$G$1:$G$68,LARGE((Meldeliste!$D$1:$D$68=$E$3)*(ROW(Meldeliste!$D$1:$D$68)),COUNTIF(Meldeliste!$D$1:$D$68,$E$3)+1-ROW(D32))),"")</f>
        <v/>
      </c>
      <c r="D38" s="316" t="str">
        <f t="array" ref="D38">IFERROR(INDEX(Meldeliste!$H$1:$H$68,LARGE((Meldeliste!$D$1:$D$68=$E$3)*(ROW(Meldeliste!$D$1:$D$68)),COUNTIF(Meldeliste!$D$1:$D$68,$E$3)+1-ROW(D32))),"")</f>
        <v/>
      </c>
      <c r="E38" s="317" t="str">
        <f t="array" ref="E38">IFERROR(INDEX(Meldeliste!$I$1:$I$68,LARGE((Meldeliste!$D$1:$D$68=$E$3)*(ROW(Meldeliste!$D$1:$D$68)),COUNTIF(Meldeliste!$D$1:$D$68,$E$3)+1-ROW(E32))),"")</f>
        <v/>
      </c>
      <c r="F38" s="317" t="str">
        <f t="array" ref="F38">IFERROR(INDEX(Meldeliste!$J$1:$J$68,LARGE((Meldeliste!$D$1:$D$68=$E$3)*(ROW(Meldeliste!$D$1:$D$68)),COUNTIF(Meldeliste!$D$1:$D$68,$E$3)+1-ROW(F32))),"")</f>
        <v/>
      </c>
      <c r="G38" s="532" t="str">
        <f t="array" ref="G38">IFERROR(INDEX(Meldeliste!$K$1:$K$68,LARGE((Meldeliste!$D$1:$D$68=$E$3)*(ROW(Meldeliste!$D$1:$D$68)),COUNTIF(Meldeliste!$D$1:$D$68,$E$3)+1-ROW(G32))),"")</f>
        <v/>
      </c>
      <c r="H38" s="535" t="str">
        <f t="array" ref="H38">IFERROR(INDEX(Meldeliste!$L$1:$L$68,LARGE((Meldeliste!$D$1:$D$68=$E$3)*(ROW(Meldeliste!$D$1:$D$68)),COUNTIF(Meldeliste!$D$1:$D$68,$E$3)+1-ROW(F32))),"")</f>
        <v/>
      </c>
      <c r="I38" s="256" t="str">
        <f>+IF(ISNUMBER($A38)=TRUE,+IF(Stammdaten!$C$20,"dns",""),"")</f>
        <v/>
      </c>
      <c r="J38" s="257" t="str">
        <f>+IF(ISNUMBER($A38)=TRUE,+IF(Stammdaten!$C$20&gt;1,"dns",""),"")</f>
        <v/>
      </c>
      <c r="K38" s="527" t="str">
        <f>+IF(ISNUMBER($A38)=TRUE,+IF(Stammdaten!$C$20&gt;2,"dns",""),"")</f>
        <v/>
      </c>
      <c r="L38" s="558" t="str">
        <f t="array" ref="L38">+IF(ISNUMBER($A38)=TRUE,+IF(Stammdaten!$C$20,IFERROR(INDEX(Meldeliste!$O$1:$O$68,LARGE((Meldeliste!$D$1:$D$68=$E$3)*(ROW(Meldeliste!$D$1:$D$68)),COUNTIF(Meldeliste!$D$1:$D$68,$E$3)+1-ROW(G32))),""),""),"")</f>
        <v/>
      </c>
      <c r="M38" s="347" t="str">
        <f t="shared" si="64"/>
        <v/>
      </c>
      <c r="N38" s="348" t="str">
        <f t="shared" si="59"/>
        <v/>
      </c>
      <c r="O38" s="349" t="str">
        <f t="shared" ref="O38:O66" si="65">+IF(A38="","",COUNTIF(I38:L38,"dns"))</f>
        <v/>
      </c>
      <c r="P38" s="41" t="str">
        <f t="shared" ca="1" si="60"/>
        <v/>
      </c>
      <c r="Q38" s="44">
        <f t="shared" si="63"/>
        <v>32</v>
      </c>
      <c r="R38" s="6" t="str">
        <f t="array" ref="R38">IFERROR(INDEX(Meldeliste!$Q$1:$Q$68,LARGE((Meldeliste!$D$1:$D$68=$E$3)*(ROW(Meldeliste!$D$1:$D$68)),COUNTIF(Meldeliste!$D$1:$D$68,$E$3)+1-ROW(D32))),"")</f>
        <v/>
      </c>
      <c r="S38" s="45"/>
      <c r="T38" s="45">
        <f t="shared" si="61"/>
        <v>0</v>
      </c>
      <c r="U38" s="6">
        <f t="shared" si="62"/>
        <v>0</v>
      </c>
      <c r="V38" s="43">
        <f>+IF(COUNTBLANK(I38:K38)=2,VLOOKUP(I38,Rechnen!$A$1:$C$13,3,FALSE),IF(COUNTBLANK(I38:K38)=1,+VLOOKUP(I38,Rechnen!$A$1:$C$13,3,FALSE)+VLOOKUP(J38,Rechnen!$A$1:$C$13,3,FALSE),IF(COUNTBLANK(I38:K38)=0,VLOOKUP(I38,Rechnen!$A$1:$C$13,3,FALSE)+VLOOKUP(J38,Rechnen!$A$1:$C$13,3,FALSE)+VLOOKUP(K38,Rechnen!$A$1:$C$13,3,FALSE),0)))</f>
        <v>0</v>
      </c>
      <c r="W38" s="562">
        <f>IF(COUNTA(Meldeliste!$O$4:$O$68)=0,0,SUMPRODUCT(($G$7:$G$70=G38)*($M$7:$M$70=M38)*(($L$7:$L$70&lt;=L38)*-1)))</f>
        <v>0</v>
      </c>
      <c r="X38" s="15"/>
      <c r="Y38" s="549" t="str">
        <f t="array" ref="Y38">IFERROR(INDEX(Meldeliste!$M$1:$M$68,LARGE((Meldeliste!$D$1:$D$68=$E$3)*(ROW(Meldeliste!$D$1:$D$68)),COUNTIF(Meldeliste!$D$1:$D$68,$E$3)+1-ROW(G32))),"")</f>
        <v/>
      </c>
      <c r="Z38" s="328" t="str">
        <f t="array" ref="Z38">IFERROR(INDEX(Meldeliste!$P$1:$P$68,LARGE((Meldeliste!$D$1:$D$68=$E$3)*(ROW(Meldeliste!$D$1:$D$68)),COUNTIF(Meldeliste!$D$1:$D$68,$E$3)+1-ROW(G32))),"")</f>
        <v/>
      </c>
      <c r="AB38" s="1">
        <f t="shared" si="29"/>
        <v>0</v>
      </c>
      <c r="AC38" s="1">
        <f t="shared" si="30"/>
        <v>0</v>
      </c>
      <c r="AD38" s="1">
        <f t="shared" si="31"/>
        <v>0</v>
      </c>
      <c r="AE38" s="1">
        <f t="shared" si="32"/>
        <v>0</v>
      </c>
      <c r="AF38" s="1">
        <f t="shared" si="33"/>
        <v>0</v>
      </c>
      <c r="AH38" s="1">
        <f t="shared" si="34"/>
        <v>0</v>
      </c>
      <c r="AI38" s="1">
        <f t="shared" si="35"/>
        <v>0</v>
      </c>
      <c r="AJ38" s="1">
        <f t="shared" si="36"/>
        <v>0</v>
      </c>
      <c r="AK38" s="1">
        <f t="shared" si="37"/>
        <v>0</v>
      </c>
      <c r="AL38" s="1">
        <f t="shared" si="38"/>
        <v>0</v>
      </c>
      <c r="AN38" s="1">
        <f t="shared" si="39"/>
        <v>0</v>
      </c>
      <c r="AO38" s="1">
        <f t="shared" si="40"/>
        <v>0</v>
      </c>
      <c r="AP38" s="1">
        <f t="shared" si="41"/>
        <v>0</v>
      </c>
      <c r="AQ38" s="1">
        <f t="shared" si="42"/>
        <v>0</v>
      </c>
      <c r="AR38" s="1">
        <f t="shared" si="43"/>
        <v>0</v>
      </c>
      <c r="AT38" s="1">
        <f t="shared" si="44"/>
        <v>0</v>
      </c>
      <c r="AU38" s="1">
        <f t="shared" si="45"/>
        <v>0</v>
      </c>
      <c r="AV38" s="1">
        <f t="shared" si="46"/>
        <v>0</v>
      </c>
      <c r="AW38" s="1">
        <f t="shared" si="47"/>
        <v>0</v>
      </c>
      <c r="AX38" s="1">
        <f t="shared" si="48"/>
        <v>0</v>
      </c>
      <c r="AZ38" s="1">
        <f t="shared" si="49"/>
        <v>0</v>
      </c>
      <c r="BA38" s="1">
        <f t="shared" si="50"/>
        <v>0</v>
      </c>
      <c r="BB38" s="1">
        <f t="shared" si="51"/>
        <v>0</v>
      </c>
      <c r="BC38" s="1">
        <f t="shared" si="52"/>
        <v>0</v>
      </c>
      <c r="BD38" s="1">
        <f t="shared" si="53"/>
        <v>0</v>
      </c>
      <c r="BF38" s="1">
        <f t="shared" si="54"/>
        <v>0</v>
      </c>
      <c r="BG38" s="1">
        <f t="shared" si="55"/>
        <v>0</v>
      </c>
      <c r="BH38" s="1">
        <f t="shared" si="56"/>
        <v>0</v>
      </c>
      <c r="BI38" s="1">
        <f t="shared" si="57"/>
        <v>0</v>
      </c>
      <c r="BJ38" s="1">
        <f t="shared" si="58"/>
        <v>0</v>
      </c>
      <c r="BO38" s="2" t="e">
        <f ca="1">+INDIRECT(B9,a)</f>
        <v>#REF!</v>
      </c>
      <c r="BR38" s="1"/>
      <c r="BS38" s="1"/>
    </row>
    <row r="39" spans="1:71" ht="28.5" customHeight="1">
      <c r="A39" s="332" t="str">
        <f t="array" ref="A39">IFERROR(INDEX(Meldeliste!$C$1:$C$68,LARGE((Meldeliste!$D$1:$D$68=$E$3)*(ROW(Meldeliste!$D$1:$D$68)),COUNTIF(Meldeliste!$D$1:$D$68,$E$3)+1-ROW(B33))),"")</f>
        <v/>
      </c>
      <c r="B39" s="316" t="str">
        <f t="array" ref="B39">IFERROR(INDEX(Meldeliste!$F$1:$F$68,LARGE((Meldeliste!$D$1:$D$68=$E$3)*(ROW(Meldeliste!$D$1:$D$68)),COUNTIF(Meldeliste!$D$1:$D$68,$E$3)+1-ROW(C33))),"")</f>
        <v/>
      </c>
      <c r="C39" s="316" t="str">
        <f t="array" ref="C39">IFERROR(INDEX(Meldeliste!$G$1:$G$68,LARGE((Meldeliste!$D$1:$D$68=$E$3)*(ROW(Meldeliste!$D$1:$D$68)),COUNTIF(Meldeliste!$D$1:$D$68,$E$3)+1-ROW(D33))),"")</f>
        <v/>
      </c>
      <c r="D39" s="316" t="str">
        <f t="array" ref="D39">IFERROR(INDEX(Meldeliste!$H$1:$H$68,LARGE((Meldeliste!$D$1:$D$68=$E$3)*(ROW(Meldeliste!$D$1:$D$68)),COUNTIF(Meldeliste!$D$1:$D$68,$E$3)+1-ROW(D33))),"")</f>
        <v/>
      </c>
      <c r="E39" s="317" t="str">
        <f t="array" ref="E39">IFERROR(INDEX(Meldeliste!$I$1:$I$68,LARGE((Meldeliste!$D$1:$D$68=$E$3)*(ROW(Meldeliste!$D$1:$D$68)),COUNTIF(Meldeliste!$D$1:$D$68,$E$3)+1-ROW(E33))),"")</f>
        <v/>
      </c>
      <c r="F39" s="317" t="str">
        <f t="array" ref="F39">IFERROR(INDEX(Meldeliste!$J$1:$J$68,LARGE((Meldeliste!$D$1:$D$68=$E$3)*(ROW(Meldeliste!$D$1:$D$68)),COUNTIF(Meldeliste!$D$1:$D$68,$E$3)+1-ROW(F33))),"")</f>
        <v/>
      </c>
      <c r="G39" s="532" t="str">
        <f t="array" ref="G39">IFERROR(INDEX(Meldeliste!$K$1:$K$68,LARGE((Meldeliste!$D$1:$D$68=$E$3)*(ROW(Meldeliste!$D$1:$D$68)),COUNTIF(Meldeliste!$D$1:$D$68,$E$3)+1-ROW(G33))),"")</f>
        <v/>
      </c>
      <c r="H39" s="535" t="str">
        <f t="array" ref="H39">IFERROR(INDEX(Meldeliste!$L$1:$L$68,LARGE((Meldeliste!$D$1:$D$68=$E$3)*(ROW(Meldeliste!$D$1:$D$68)),COUNTIF(Meldeliste!$D$1:$D$68,$E$3)+1-ROW(F33))),"")</f>
        <v/>
      </c>
      <c r="I39" s="256" t="str">
        <f>+IF(ISNUMBER($A39)=TRUE,+IF(Stammdaten!$C$20,"dns",""),"")</f>
        <v/>
      </c>
      <c r="J39" s="257" t="str">
        <f>+IF(ISNUMBER($A39)=TRUE,+IF(Stammdaten!$C$20&gt;1,"dns",""),"")</f>
        <v/>
      </c>
      <c r="K39" s="527" t="str">
        <f>+IF(ISNUMBER($A39)=TRUE,+IF(Stammdaten!$C$20&gt;2,"dns",""),"")</f>
        <v/>
      </c>
      <c r="L39" s="558" t="str">
        <f t="array" ref="L39">+IF(ISNUMBER($A39)=TRUE,+IF(Stammdaten!$C$20,IFERROR(INDEX(Meldeliste!$O$1:$O$68,LARGE((Meldeliste!$D$1:$D$68=$E$3)*(ROW(Meldeliste!$D$1:$D$68)),COUNTIF(Meldeliste!$D$1:$D$68,$E$3)+1-ROW(G33))),""),""),"")</f>
        <v/>
      </c>
      <c r="M39" s="347" t="str">
        <f t="shared" si="64"/>
        <v/>
      </c>
      <c r="N39" s="348" t="str">
        <f t="shared" si="59"/>
        <v/>
      </c>
      <c r="O39" s="349" t="str">
        <f t="shared" si="65"/>
        <v/>
      </c>
      <c r="P39" s="41" t="str">
        <f t="shared" ca="1" si="60"/>
        <v/>
      </c>
      <c r="Q39" s="44">
        <f t="shared" si="63"/>
        <v>33</v>
      </c>
      <c r="R39" s="6" t="str">
        <f t="array" ref="R39">IFERROR(INDEX(Meldeliste!$Q$1:$Q$68,LARGE((Meldeliste!$D$1:$D$68=$E$3)*(ROW(Meldeliste!$D$1:$D$68)),COUNTIF(Meldeliste!$D$1:$D$68,$E$3)+1-ROW(D33))),"")</f>
        <v/>
      </c>
      <c r="S39" s="45"/>
      <c r="T39" s="45">
        <f t="shared" si="61"/>
        <v>0</v>
      </c>
      <c r="U39" s="6">
        <f t="shared" si="62"/>
        <v>0</v>
      </c>
      <c r="V39" s="43">
        <f>+IF(COUNTBLANK(I39:K39)=2,VLOOKUP(I39,Rechnen!$A$1:$C$13,3,FALSE),IF(COUNTBLANK(I39:K39)=1,+VLOOKUP(I39,Rechnen!$A$1:$C$13,3,FALSE)+VLOOKUP(J39,Rechnen!$A$1:$C$13,3,FALSE),IF(COUNTBLANK(I39:K39)=0,VLOOKUP(I39,Rechnen!$A$1:$C$13,3,FALSE)+VLOOKUP(J39,Rechnen!$A$1:$C$13,3,FALSE)+VLOOKUP(K39,Rechnen!$A$1:$C$13,3,FALSE),0)))</f>
        <v>0</v>
      </c>
      <c r="W39" s="562">
        <f>IF(COUNTA(Meldeliste!$O$4:$O$68)=0,0,SUMPRODUCT(($G$7:$G$70=G39)*($M$7:$M$70=M39)*(($L$7:$L$70&lt;=L39)*-1)))</f>
        <v>0</v>
      </c>
      <c r="X39" s="15"/>
      <c r="Y39" s="549" t="str">
        <f t="array" ref="Y39">IFERROR(INDEX(Meldeliste!$M$1:$M$68,LARGE((Meldeliste!$D$1:$D$68=$E$3)*(ROW(Meldeliste!$D$1:$D$68)),COUNTIF(Meldeliste!$D$1:$D$68,$E$3)+1-ROW(G33))),"")</f>
        <v/>
      </c>
      <c r="Z39" s="328" t="str">
        <f t="array" ref="Z39">IFERROR(INDEX(Meldeliste!$P$1:$P$68,LARGE((Meldeliste!$D$1:$D$68=$E$3)*(ROW(Meldeliste!$D$1:$D$68)),COUNTIF(Meldeliste!$D$1:$D$68,$E$3)+1-ROW(G33))),"")</f>
        <v/>
      </c>
      <c r="AB39" s="1">
        <f t="shared" ref="AB39:AB66" si="66">IF($H39&lt;&gt;"J",IF(G39=$AB$3,COUNTIF(I39:L39,"0")+COUNTIF(I39:L39,"5"),),)</f>
        <v>0</v>
      </c>
      <c r="AC39" s="1">
        <f t="shared" ref="AC39:AC66" si="67">IF($H39&lt;&gt;"J",IF(G39=$AB$3,COUNTIF(I39:L39,"10")+COUNTIF(I39:L39,"15"),),)</f>
        <v>0</v>
      </c>
      <c r="AD39" s="1">
        <f t="shared" ref="AD39:AD66" si="68">IF($H39&lt;&gt;"J",IF(G39=$AB$3,COUNTIF(I39:L39,"20")+COUNTIF(I39:L39,"25"),),)</f>
        <v>0</v>
      </c>
      <c r="AE39" s="1">
        <f t="shared" ref="AE39:AE66" si="69">IF($H39&lt;&gt;"J",IF(G39=$AB$3,COUNTIF(I39:L39,"o.B."),),)</f>
        <v>0</v>
      </c>
      <c r="AF39" s="1">
        <f t="shared" ref="AF39:AF66" si="70">IF($H39&lt;&gt;"J",IF(G39=$AB$3,COUNTIF(I39:L39,"dis"),),)</f>
        <v>0</v>
      </c>
      <c r="AH39" s="1">
        <f t="shared" ref="AH39:AH66" si="71">IF($H39&lt;&gt;"J",IF(G39=$AH$3,COUNTIF(I39:L39,"0")+COUNTIF(I39:L39,"5"),),)</f>
        <v>0</v>
      </c>
      <c r="AI39" s="1">
        <f t="shared" ref="AI39:AI66" si="72">IF($H39&lt;&gt;"J",IF(G39=$AH$3,COUNTIF(I39:L39,"10")+COUNTIF(I39:L39,"15"),),)</f>
        <v>0</v>
      </c>
      <c r="AJ39" s="1">
        <f t="shared" ref="AJ39:AJ66" si="73">IF($H39&lt;&gt;"J",IF(G39=$AH$3,COUNTIF(I39:L39,"20")+COUNTIF(I39:L39,"25"),),)</f>
        <v>0</v>
      </c>
      <c r="AK39" s="1">
        <f t="shared" ref="AK39:AK66" si="74">IF($H39&lt;&gt;"J",IF(G39=$AH$3,COUNTIF(I39:L39,"o.B."),),)</f>
        <v>0</v>
      </c>
      <c r="AL39" s="1">
        <f t="shared" ref="AL39:AL66" si="75">IF($H39&lt;&gt;"J",IF(G39=$AH$3,COUNTIF(I39:L39,"dis"),),)</f>
        <v>0</v>
      </c>
      <c r="AN39" s="1">
        <f t="shared" ref="AN39:AN66" si="76">IF($H39&lt;&gt;"J",IF(G39=$AN$3,COUNTIF(I39:L39,"0")+COUNTIF(I39:L39,"5"),),)</f>
        <v>0</v>
      </c>
      <c r="AO39" s="1">
        <f t="shared" ref="AO39:AO66" si="77">IF($H39&lt;&gt;"J",IF(G39=$AN$3,COUNTIF(I39:L39,"10")+COUNTIF(I39:L39,"15"),),)</f>
        <v>0</v>
      </c>
      <c r="AP39" s="1">
        <f t="shared" ref="AP39:AP66" si="78">IF($H39&lt;&gt;"J",IF(G39=$AN$3,COUNTIF(I39:L39,"20")+COUNTIF(I39:L39,"25"),),)</f>
        <v>0</v>
      </c>
      <c r="AQ39" s="1">
        <f t="shared" ref="AQ39:AQ66" si="79">IF($H39&lt;&gt;"J",IF(G39=$AN$3,COUNTIF(I39:L39,"o.B."),),)</f>
        <v>0</v>
      </c>
      <c r="AR39" s="1">
        <f t="shared" ref="AR39:AR66" si="80">IF($H39&lt;&gt;"J",IF(G39=$AN$3,COUNTIF(I39:L39,"dis"),),)</f>
        <v>0</v>
      </c>
      <c r="AT39" s="1">
        <f t="shared" ref="AT39:AT66" si="81">IF($H39="J",IF(G39=$AT$3,COUNTIF(I39:L39,"0")+COUNTIF(I39:L39,"5"),),)</f>
        <v>0</v>
      </c>
      <c r="AU39" s="1">
        <f t="shared" ref="AU39:AU66" si="82">IF($H39="J",IF(G39=$AT$3,COUNTIF(I39:L39,"10")+COUNTIF(I39:L39,"15"),),)</f>
        <v>0</v>
      </c>
      <c r="AV39" s="1">
        <f t="shared" ref="AV39:AV66" si="83">IF($H39="J",IF(G39=$AT$3,COUNTIF(I39:L39,"20")+COUNTIF(I39:L39,"25"),),)</f>
        <v>0</v>
      </c>
      <c r="AW39" s="1">
        <f t="shared" ref="AW39:AW66" si="84">IF($H39="J",IF(G39=$AT$3,COUNTIF(I39:L39,"o.B."),),)</f>
        <v>0</v>
      </c>
      <c r="AX39" s="1">
        <f t="shared" ref="AX39:AX66" si="85">IF($H39="J",IF(G39=$AT$3,COUNTIF(I39:L39,"dis"),),)</f>
        <v>0</v>
      </c>
      <c r="AZ39" s="1">
        <f t="shared" ref="AZ39:AZ66" si="86">IF($H39="J",IF(G39=$AZ$3,COUNTIF(I39:L39,"0")+COUNTIF(I39:L39,"5"),),)</f>
        <v>0</v>
      </c>
      <c r="BA39" s="1">
        <f t="shared" ref="BA39:BA66" si="87">IF($H39="J",IF(G39=$AZ$3,COUNTIF(I39:L39,"10")+COUNTIF(I39:L39,"15"),),)</f>
        <v>0</v>
      </c>
      <c r="BB39" s="1">
        <f t="shared" ref="BB39:BB66" si="88">IF($H39="J",IF(G39=$AZ$3,COUNTIF(I39:L39,"20")+COUNTIF(I39:L39,"25"),),)</f>
        <v>0</v>
      </c>
      <c r="BC39" s="1">
        <f t="shared" ref="BC39:BC66" si="89">IF($H39="J",IF(G39=$AZ$3,COUNTIF(I39:L39,"o.B."),),)</f>
        <v>0</v>
      </c>
      <c r="BD39" s="1">
        <f t="shared" ref="BD39:BD66" si="90">IF($H39="J",IF(G39=$AZ$3,COUNTIF(I39:L39,"dis"),),)</f>
        <v>0</v>
      </c>
      <c r="BF39" s="1">
        <f t="shared" ref="BF39:BF66" si="91">IF($H39="J",IF(G39=$BF$3,COUNTIF(I39:L39,"0")+COUNTIF(I39:L39,"5"),),)</f>
        <v>0</v>
      </c>
      <c r="BG39" s="1">
        <f t="shared" ref="BG39:BG66" si="92">IF($H39="J",IF(G39=$BF$3,COUNTIF(I39:L39,"10")+COUNTIF(I39:L39,"15"),),)</f>
        <v>0</v>
      </c>
      <c r="BH39" s="1">
        <f t="shared" ref="BH39:BH66" si="93">IF($H39="J",IF(G39=$BF$3,COUNTIF(I39:L39,"20")+COUNTIF(I39:L39,"25"),),)</f>
        <v>0</v>
      </c>
      <c r="BI39" s="1">
        <f t="shared" ref="BI39:BI66" si="94">IF($H39="J",IF(G39=$BF$3,COUNTIF(I39:L39,"o.B."),),)</f>
        <v>0</v>
      </c>
      <c r="BJ39" s="1">
        <f t="shared" ref="BJ39:BJ66" si="95">IF($H39="J",IF(G39=$BF$3,COUNTIF(I39:L39,"dis"),),)</f>
        <v>0</v>
      </c>
      <c r="BO39" s="2"/>
      <c r="BR39" s="1"/>
      <c r="BS39" s="1"/>
    </row>
    <row r="40" spans="1:71" ht="28.5" customHeight="1">
      <c r="A40" s="332" t="str">
        <f t="array" ref="A40">IFERROR(INDEX(Meldeliste!$C$1:$C$68,LARGE((Meldeliste!$D$1:$D$68=$E$3)*(ROW(Meldeliste!$D$1:$D$68)),COUNTIF(Meldeliste!$D$1:$D$68,$E$3)+1-ROW(B34))),"")</f>
        <v/>
      </c>
      <c r="B40" s="316" t="str">
        <f t="array" ref="B40">IFERROR(INDEX(Meldeliste!$F$1:$F$68,LARGE((Meldeliste!$D$1:$D$68=$E$3)*(ROW(Meldeliste!$D$1:$D$68)),COUNTIF(Meldeliste!$D$1:$D$68,$E$3)+1-ROW(C34))),"")</f>
        <v/>
      </c>
      <c r="C40" s="316" t="str">
        <f t="array" ref="C40">IFERROR(INDEX(Meldeliste!$G$1:$G$68,LARGE((Meldeliste!$D$1:$D$68=$E$3)*(ROW(Meldeliste!$D$1:$D$68)),COUNTIF(Meldeliste!$D$1:$D$68,$E$3)+1-ROW(D34))),"")</f>
        <v/>
      </c>
      <c r="D40" s="316" t="str">
        <f t="array" ref="D40">IFERROR(INDEX(Meldeliste!$H$1:$H$68,LARGE((Meldeliste!$D$1:$D$68=$E$3)*(ROW(Meldeliste!$D$1:$D$68)),COUNTIF(Meldeliste!$D$1:$D$68,$E$3)+1-ROW(D34))),"")</f>
        <v/>
      </c>
      <c r="E40" s="317" t="str">
        <f t="array" ref="E40">IFERROR(INDEX(Meldeliste!$I$1:$I$68,LARGE((Meldeliste!$D$1:$D$68=$E$3)*(ROW(Meldeliste!$D$1:$D$68)),COUNTIF(Meldeliste!$D$1:$D$68,$E$3)+1-ROW(E34))),"")</f>
        <v/>
      </c>
      <c r="F40" s="317" t="str">
        <f t="array" ref="F40">IFERROR(INDEX(Meldeliste!$J$1:$J$68,LARGE((Meldeliste!$D$1:$D$68=$E$3)*(ROW(Meldeliste!$D$1:$D$68)),COUNTIF(Meldeliste!$D$1:$D$68,$E$3)+1-ROW(F34))),"")</f>
        <v/>
      </c>
      <c r="G40" s="532" t="str">
        <f t="array" ref="G40">IFERROR(INDEX(Meldeliste!$K$1:$K$68,LARGE((Meldeliste!$D$1:$D$68=$E$3)*(ROW(Meldeliste!$D$1:$D$68)),COUNTIF(Meldeliste!$D$1:$D$68,$E$3)+1-ROW(G34))),"")</f>
        <v/>
      </c>
      <c r="H40" s="535" t="str">
        <f t="array" ref="H40">IFERROR(INDEX(Meldeliste!$L$1:$L$68,LARGE((Meldeliste!$D$1:$D$68=$E$3)*(ROW(Meldeliste!$D$1:$D$68)),COUNTIF(Meldeliste!$D$1:$D$68,$E$3)+1-ROW(F34))),"")</f>
        <v/>
      </c>
      <c r="I40" s="256" t="str">
        <f>+IF(ISNUMBER($A40)=TRUE,+IF(Stammdaten!$C$20,"dns",""),"")</f>
        <v/>
      </c>
      <c r="J40" s="257" t="str">
        <f>+IF(ISNUMBER($A40)=TRUE,+IF(Stammdaten!$C$20&gt;1,"dns",""),"")</f>
        <v/>
      </c>
      <c r="K40" s="527" t="str">
        <f>+IF(ISNUMBER($A40)=TRUE,+IF(Stammdaten!$C$20&gt;2,"dns",""),"")</f>
        <v/>
      </c>
      <c r="L40" s="558" t="str">
        <f t="array" ref="L40">+IF(ISNUMBER($A40)=TRUE,+IF(Stammdaten!$C$20,IFERROR(INDEX(Meldeliste!$O$1:$O$68,LARGE((Meldeliste!$D$1:$D$68=$E$3)*(ROW(Meldeliste!$D$1:$D$68)),COUNTIF(Meldeliste!$D$1:$D$68,$E$3)+1-ROW(G34))),""),""),"")</f>
        <v/>
      </c>
      <c r="M40" s="347" t="str">
        <f t="shared" si="64"/>
        <v/>
      </c>
      <c r="N40" s="348" t="str">
        <f t="shared" si="59"/>
        <v/>
      </c>
      <c r="O40" s="349" t="str">
        <f t="shared" si="65"/>
        <v/>
      </c>
      <c r="P40" s="41" t="str">
        <f t="shared" ca="1" si="60"/>
        <v/>
      </c>
      <c r="Q40" s="44">
        <f t="shared" si="63"/>
        <v>34</v>
      </c>
      <c r="R40" s="6" t="str">
        <f t="array" ref="R40">IFERROR(INDEX(Meldeliste!$Q$1:$Q$68,LARGE((Meldeliste!$D$1:$D$68=$E$3)*(ROW(Meldeliste!$D$1:$D$68)),COUNTIF(Meldeliste!$D$1:$D$68,$E$3)+1-ROW(D34))),"")</f>
        <v/>
      </c>
      <c r="S40" s="45"/>
      <c r="T40" s="45">
        <f t="shared" si="61"/>
        <v>0</v>
      </c>
      <c r="U40" s="6">
        <f t="shared" si="62"/>
        <v>0</v>
      </c>
      <c r="V40" s="43">
        <f>+IF(COUNTBLANK(I40:K40)=2,VLOOKUP(I40,Rechnen!$A$1:$C$13,3,FALSE),IF(COUNTBLANK(I40:K40)=1,+VLOOKUP(I40,Rechnen!$A$1:$C$13,3,FALSE)+VLOOKUP(J40,Rechnen!$A$1:$C$13,3,FALSE),IF(COUNTBLANK(I40:K40)=0,VLOOKUP(I40,Rechnen!$A$1:$C$13,3,FALSE)+VLOOKUP(J40,Rechnen!$A$1:$C$13,3,FALSE)+VLOOKUP(K40,Rechnen!$A$1:$C$13,3,FALSE),0)))</f>
        <v>0</v>
      </c>
      <c r="W40" s="562">
        <f>IF(COUNTA(Meldeliste!$O$4:$O$68)=0,0,SUMPRODUCT(($G$7:$G$70=G40)*($M$7:$M$70=M40)*(($L$7:$L$70&lt;=L40)*-1)))</f>
        <v>0</v>
      </c>
      <c r="X40" s="15"/>
      <c r="Y40" s="549" t="str">
        <f t="array" ref="Y40">IFERROR(INDEX(Meldeliste!$M$1:$M$68,LARGE((Meldeliste!$D$1:$D$68=$E$3)*(ROW(Meldeliste!$D$1:$D$68)),COUNTIF(Meldeliste!$D$1:$D$68,$E$3)+1-ROW(G34))),"")</f>
        <v/>
      </c>
      <c r="Z40" s="328" t="str">
        <f t="array" ref="Z40">IFERROR(INDEX(Meldeliste!$P$1:$P$68,LARGE((Meldeliste!$D$1:$D$68=$E$3)*(ROW(Meldeliste!$D$1:$D$68)),COUNTIF(Meldeliste!$D$1:$D$68,$E$3)+1-ROW(G34))),"")</f>
        <v/>
      </c>
      <c r="AB40" s="1">
        <f t="shared" si="66"/>
        <v>0</v>
      </c>
      <c r="AC40" s="1">
        <f t="shared" si="67"/>
        <v>0</v>
      </c>
      <c r="AD40" s="1">
        <f t="shared" si="68"/>
        <v>0</v>
      </c>
      <c r="AE40" s="1">
        <f t="shared" si="69"/>
        <v>0</v>
      </c>
      <c r="AF40" s="1">
        <f t="shared" si="70"/>
        <v>0</v>
      </c>
      <c r="AH40" s="1">
        <f t="shared" si="71"/>
        <v>0</v>
      </c>
      <c r="AI40" s="1">
        <f t="shared" si="72"/>
        <v>0</v>
      </c>
      <c r="AJ40" s="1">
        <f t="shared" si="73"/>
        <v>0</v>
      </c>
      <c r="AK40" s="1">
        <f t="shared" si="74"/>
        <v>0</v>
      </c>
      <c r="AL40" s="1">
        <f t="shared" si="75"/>
        <v>0</v>
      </c>
      <c r="AN40" s="1">
        <f t="shared" si="76"/>
        <v>0</v>
      </c>
      <c r="AO40" s="1">
        <f t="shared" si="77"/>
        <v>0</v>
      </c>
      <c r="AP40" s="1">
        <f t="shared" si="78"/>
        <v>0</v>
      </c>
      <c r="AQ40" s="1">
        <f t="shared" si="79"/>
        <v>0</v>
      </c>
      <c r="AR40" s="1">
        <f t="shared" si="80"/>
        <v>0</v>
      </c>
      <c r="AT40" s="1">
        <f t="shared" si="81"/>
        <v>0</v>
      </c>
      <c r="AU40" s="1">
        <f t="shared" si="82"/>
        <v>0</v>
      </c>
      <c r="AV40" s="1">
        <f t="shared" si="83"/>
        <v>0</v>
      </c>
      <c r="AW40" s="1">
        <f t="shared" si="84"/>
        <v>0</v>
      </c>
      <c r="AX40" s="1">
        <f t="shared" si="85"/>
        <v>0</v>
      </c>
      <c r="AZ40" s="1">
        <f t="shared" si="86"/>
        <v>0</v>
      </c>
      <c r="BA40" s="1">
        <f t="shared" si="87"/>
        <v>0</v>
      </c>
      <c r="BB40" s="1">
        <f t="shared" si="88"/>
        <v>0</v>
      </c>
      <c r="BC40" s="1">
        <f t="shared" si="89"/>
        <v>0</v>
      </c>
      <c r="BD40" s="1">
        <f t="shared" si="90"/>
        <v>0</v>
      </c>
      <c r="BF40" s="1">
        <f t="shared" si="91"/>
        <v>0</v>
      </c>
      <c r="BG40" s="1">
        <f t="shared" si="92"/>
        <v>0</v>
      </c>
      <c r="BH40" s="1">
        <f t="shared" si="93"/>
        <v>0</v>
      </c>
      <c r="BI40" s="1">
        <f t="shared" si="94"/>
        <v>0</v>
      </c>
      <c r="BJ40" s="1">
        <f t="shared" si="95"/>
        <v>0</v>
      </c>
      <c r="BO40" s="2" t="str">
        <f>+VLOOKUP(G7,A7:D7,2,FALSE)</f>
        <v/>
      </c>
      <c r="BR40" s="1"/>
      <c r="BS40" s="1"/>
    </row>
    <row r="41" spans="1:71" ht="28.5" customHeight="1">
      <c r="A41" s="332" t="str">
        <f t="array" ref="A41">IFERROR(INDEX(Meldeliste!$C$1:$C$68,LARGE((Meldeliste!$D$1:$D$68=$E$3)*(ROW(Meldeliste!$D$1:$D$68)),COUNTIF(Meldeliste!$D$1:$D$68,$E$3)+1-ROW(B35))),"")</f>
        <v/>
      </c>
      <c r="B41" s="316" t="str">
        <f t="array" ref="B41">IFERROR(INDEX(Meldeliste!$F$1:$F$68,LARGE((Meldeliste!$D$1:$D$68=$E$3)*(ROW(Meldeliste!$D$1:$D$68)),COUNTIF(Meldeliste!$D$1:$D$68,$E$3)+1-ROW(C35))),"")</f>
        <v/>
      </c>
      <c r="C41" s="316" t="str">
        <f t="array" ref="C41">IFERROR(INDEX(Meldeliste!$G$1:$G$68,LARGE((Meldeliste!$D$1:$D$68=$E$3)*(ROW(Meldeliste!$D$1:$D$68)),COUNTIF(Meldeliste!$D$1:$D$68,$E$3)+1-ROW(D35))),"")</f>
        <v/>
      </c>
      <c r="D41" s="316" t="str">
        <f t="array" ref="D41">IFERROR(INDEX(Meldeliste!$H$1:$H$68,LARGE((Meldeliste!$D$1:$D$68=$E$3)*(ROW(Meldeliste!$D$1:$D$68)),COUNTIF(Meldeliste!$D$1:$D$68,$E$3)+1-ROW(D35))),"")</f>
        <v/>
      </c>
      <c r="E41" s="317" t="str">
        <f t="array" ref="E41">IFERROR(INDEX(Meldeliste!$I$1:$I$68,LARGE((Meldeliste!$D$1:$D$68=$E$3)*(ROW(Meldeliste!$D$1:$D$68)),COUNTIF(Meldeliste!$D$1:$D$68,$E$3)+1-ROW(E35))),"")</f>
        <v/>
      </c>
      <c r="F41" s="317" t="str">
        <f t="array" ref="F41">IFERROR(INDEX(Meldeliste!$J$1:$J$68,LARGE((Meldeliste!$D$1:$D$68=$E$3)*(ROW(Meldeliste!$D$1:$D$68)),COUNTIF(Meldeliste!$D$1:$D$68,$E$3)+1-ROW(F35))),"")</f>
        <v/>
      </c>
      <c r="G41" s="532" t="str">
        <f t="array" ref="G41">IFERROR(INDEX(Meldeliste!$K$1:$K$68,LARGE((Meldeliste!$D$1:$D$68=$E$3)*(ROW(Meldeliste!$D$1:$D$68)),COUNTIF(Meldeliste!$D$1:$D$68,$E$3)+1-ROW(G35))),"")</f>
        <v/>
      </c>
      <c r="H41" s="535" t="str">
        <f t="array" ref="H41">IFERROR(INDEX(Meldeliste!$L$1:$L$68,LARGE((Meldeliste!$D$1:$D$68=$E$3)*(ROW(Meldeliste!$D$1:$D$68)),COUNTIF(Meldeliste!$D$1:$D$68,$E$3)+1-ROW(F35))),"")</f>
        <v/>
      </c>
      <c r="I41" s="256" t="str">
        <f>+IF(ISNUMBER($A41)=TRUE,+IF(Stammdaten!$C$20,"dns",""),"")</f>
        <v/>
      </c>
      <c r="J41" s="257" t="str">
        <f>+IF(ISNUMBER($A41)=TRUE,+IF(Stammdaten!$C$20&gt;1,"dns",""),"")</f>
        <v/>
      </c>
      <c r="K41" s="527" t="str">
        <f>+IF(ISNUMBER($A41)=TRUE,+IF(Stammdaten!$C$20&gt;2,"dns",""),"")</f>
        <v/>
      </c>
      <c r="L41" s="558" t="str">
        <f t="array" ref="L41">+IF(ISNUMBER($A41)=TRUE,+IF(Stammdaten!$C$20,IFERROR(INDEX(Meldeliste!$O$1:$O$68,LARGE((Meldeliste!$D$1:$D$68=$E$3)*(ROW(Meldeliste!$D$1:$D$68)),COUNTIF(Meldeliste!$D$1:$D$68,$E$3)+1-ROW(G35))),""),""),"")</f>
        <v/>
      </c>
      <c r="M41" s="347" t="str">
        <f t="shared" si="64"/>
        <v/>
      </c>
      <c r="N41" s="348" t="str">
        <f t="shared" si="59"/>
        <v/>
      </c>
      <c r="O41" s="349" t="str">
        <f t="shared" si="65"/>
        <v/>
      </c>
      <c r="P41" s="41" t="str">
        <f t="shared" ca="1" si="60"/>
        <v/>
      </c>
      <c r="Q41" s="44">
        <f t="shared" si="63"/>
        <v>35</v>
      </c>
      <c r="R41" s="6" t="str">
        <f t="array" ref="R41">IFERROR(INDEX(Meldeliste!$Q$1:$Q$68,LARGE((Meldeliste!$D$1:$D$68=$E$3)*(ROW(Meldeliste!$D$1:$D$68)),COUNTIF(Meldeliste!$D$1:$D$68,$E$3)+1-ROW(D35))),"")</f>
        <v/>
      </c>
      <c r="S41" s="45"/>
      <c r="T41" s="45">
        <f t="shared" si="61"/>
        <v>0</v>
      </c>
      <c r="U41" s="6">
        <f t="shared" si="62"/>
        <v>0</v>
      </c>
      <c r="V41" s="43">
        <f>+IF(COUNTBLANK(I41:K41)=2,VLOOKUP(I41,Rechnen!$A$1:$C$13,3,FALSE),IF(COUNTBLANK(I41:K41)=1,+VLOOKUP(I41,Rechnen!$A$1:$C$13,3,FALSE)+VLOOKUP(J41,Rechnen!$A$1:$C$13,3,FALSE),IF(COUNTBLANK(I41:K41)=0,VLOOKUP(I41,Rechnen!$A$1:$C$13,3,FALSE)+VLOOKUP(J41,Rechnen!$A$1:$C$13,3,FALSE)+VLOOKUP(K41,Rechnen!$A$1:$C$13,3,FALSE),0)))</f>
        <v>0</v>
      </c>
      <c r="W41" s="562">
        <f>IF(COUNTA(Meldeliste!$O$4:$O$68)=0,0,SUMPRODUCT(($G$7:$G$70=G41)*($M$7:$M$70=M41)*(($L$7:$L$70&lt;=L41)*-1)))</f>
        <v>0</v>
      </c>
      <c r="X41" s="15"/>
      <c r="Y41" s="549" t="str">
        <f t="array" ref="Y41">IFERROR(INDEX(Meldeliste!$M$1:$M$68,LARGE((Meldeliste!$D$1:$D$68=$E$3)*(ROW(Meldeliste!$D$1:$D$68)),COUNTIF(Meldeliste!$D$1:$D$68,$E$3)+1-ROW(G35))),"")</f>
        <v/>
      </c>
      <c r="Z41" s="328" t="str">
        <f t="array" ref="Z41">IFERROR(INDEX(Meldeliste!$P$1:$P$68,LARGE((Meldeliste!$D$1:$D$68=$E$3)*(ROW(Meldeliste!$D$1:$D$68)),COUNTIF(Meldeliste!$D$1:$D$68,$E$3)+1-ROW(G35))),"")</f>
        <v/>
      </c>
      <c r="AB41" s="1">
        <f t="shared" si="66"/>
        <v>0</v>
      </c>
      <c r="AC41" s="1">
        <f t="shared" si="67"/>
        <v>0</v>
      </c>
      <c r="AD41" s="1">
        <f t="shared" si="68"/>
        <v>0</v>
      </c>
      <c r="AE41" s="1">
        <f t="shared" si="69"/>
        <v>0</v>
      </c>
      <c r="AF41" s="1">
        <f t="shared" si="70"/>
        <v>0</v>
      </c>
      <c r="AH41" s="1">
        <f t="shared" si="71"/>
        <v>0</v>
      </c>
      <c r="AI41" s="1">
        <f t="shared" si="72"/>
        <v>0</v>
      </c>
      <c r="AJ41" s="1">
        <f t="shared" si="73"/>
        <v>0</v>
      </c>
      <c r="AK41" s="1">
        <f t="shared" si="74"/>
        <v>0</v>
      </c>
      <c r="AL41" s="1">
        <f t="shared" si="75"/>
        <v>0</v>
      </c>
      <c r="AN41" s="1">
        <f t="shared" si="76"/>
        <v>0</v>
      </c>
      <c r="AO41" s="1">
        <f t="shared" si="77"/>
        <v>0</v>
      </c>
      <c r="AP41" s="1">
        <f t="shared" si="78"/>
        <v>0</v>
      </c>
      <c r="AQ41" s="1">
        <f t="shared" si="79"/>
        <v>0</v>
      </c>
      <c r="AR41" s="1">
        <f t="shared" si="80"/>
        <v>0</v>
      </c>
      <c r="AT41" s="1">
        <f t="shared" si="81"/>
        <v>0</v>
      </c>
      <c r="AU41" s="1">
        <f t="shared" si="82"/>
        <v>0</v>
      </c>
      <c r="AV41" s="1">
        <f t="shared" si="83"/>
        <v>0</v>
      </c>
      <c r="AW41" s="1">
        <f t="shared" si="84"/>
        <v>0</v>
      </c>
      <c r="AX41" s="1">
        <f t="shared" si="85"/>
        <v>0</v>
      </c>
      <c r="AZ41" s="1">
        <f t="shared" si="86"/>
        <v>0</v>
      </c>
      <c r="BA41" s="1">
        <f t="shared" si="87"/>
        <v>0</v>
      </c>
      <c r="BB41" s="1">
        <f t="shared" si="88"/>
        <v>0</v>
      </c>
      <c r="BC41" s="1">
        <f t="shared" si="89"/>
        <v>0</v>
      </c>
      <c r="BD41" s="1">
        <f t="shared" si="90"/>
        <v>0</v>
      </c>
      <c r="BF41" s="1">
        <f t="shared" si="91"/>
        <v>0</v>
      </c>
      <c r="BG41" s="1">
        <f t="shared" si="92"/>
        <v>0</v>
      </c>
      <c r="BH41" s="1">
        <f t="shared" si="93"/>
        <v>0</v>
      </c>
      <c r="BI41" s="1">
        <f t="shared" si="94"/>
        <v>0</v>
      </c>
      <c r="BJ41" s="1">
        <f t="shared" si="95"/>
        <v>0</v>
      </c>
      <c r="BO41" s="2"/>
      <c r="BR41" s="1"/>
      <c r="BS41" s="1"/>
    </row>
    <row r="42" spans="1:71" ht="28.5" customHeight="1">
      <c r="A42" s="332" t="str">
        <f t="array" ref="A42">IFERROR(INDEX(Meldeliste!$C$1:$C$68,LARGE((Meldeliste!$D$1:$D$68=$E$3)*(ROW(Meldeliste!$D$1:$D$68)),COUNTIF(Meldeliste!$D$1:$D$68,$E$3)+1-ROW(B36))),"")</f>
        <v/>
      </c>
      <c r="B42" s="316" t="str">
        <f t="array" ref="B42">IFERROR(INDEX(Meldeliste!$F$1:$F$68,LARGE((Meldeliste!$D$1:$D$68=$E$3)*(ROW(Meldeliste!$D$1:$D$68)),COUNTIF(Meldeliste!$D$1:$D$68,$E$3)+1-ROW(C36))),"")</f>
        <v/>
      </c>
      <c r="C42" s="316" t="str">
        <f t="array" ref="C42">IFERROR(INDEX(Meldeliste!$G$1:$G$68,LARGE((Meldeliste!$D$1:$D$68=$E$3)*(ROW(Meldeliste!$D$1:$D$68)),COUNTIF(Meldeliste!$D$1:$D$68,$E$3)+1-ROW(D36))),"")</f>
        <v/>
      </c>
      <c r="D42" s="316" t="str">
        <f t="array" ref="D42">IFERROR(INDEX(Meldeliste!$H$1:$H$68,LARGE((Meldeliste!$D$1:$D$68=$E$3)*(ROW(Meldeliste!$D$1:$D$68)),COUNTIF(Meldeliste!$D$1:$D$68,$E$3)+1-ROW(D36))),"")</f>
        <v/>
      </c>
      <c r="E42" s="317" t="str">
        <f t="array" ref="E42">IFERROR(INDEX(Meldeliste!$I$1:$I$68,LARGE((Meldeliste!$D$1:$D$68=$E$3)*(ROW(Meldeliste!$D$1:$D$68)),COUNTIF(Meldeliste!$D$1:$D$68,$E$3)+1-ROW(E36))),"")</f>
        <v/>
      </c>
      <c r="F42" s="317" t="str">
        <f t="array" ref="F42">IFERROR(INDEX(Meldeliste!$J$1:$J$68,LARGE((Meldeliste!$D$1:$D$68=$E$3)*(ROW(Meldeliste!$D$1:$D$68)),COUNTIF(Meldeliste!$D$1:$D$68,$E$3)+1-ROW(F36))),"")</f>
        <v/>
      </c>
      <c r="G42" s="532" t="str">
        <f t="array" ref="G42">IFERROR(INDEX(Meldeliste!$K$1:$K$68,LARGE((Meldeliste!$D$1:$D$68=$E$3)*(ROW(Meldeliste!$D$1:$D$68)),COUNTIF(Meldeliste!$D$1:$D$68,$E$3)+1-ROW(G36))),"")</f>
        <v/>
      </c>
      <c r="H42" s="535" t="str">
        <f t="array" ref="H42">IFERROR(INDEX(Meldeliste!$L$1:$L$68,LARGE((Meldeliste!$D$1:$D$68=$E$3)*(ROW(Meldeliste!$D$1:$D$68)),COUNTIF(Meldeliste!$D$1:$D$68,$E$3)+1-ROW(F36))),"")</f>
        <v/>
      </c>
      <c r="I42" s="256" t="str">
        <f>+IF(ISNUMBER($A42)=TRUE,+IF(Stammdaten!$C$20,"dns",""),"")</f>
        <v/>
      </c>
      <c r="J42" s="257" t="str">
        <f>+IF(ISNUMBER($A42)=TRUE,+IF(Stammdaten!$C$20&gt;1,"dns",""),"")</f>
        <v/>
      </c>
      <c r="K42" s="527" t="str">
        <f>+IF(ISNUMBER($A42)=TRUE,+IF(Stammdaten!$C$20&gt;2,"dns",""),"")</f>
        <v/>
      </c>
      <c r="L42" s="558" t="str">
        <f t="array" ref="L42">+IF(ISNUMBER($A42)=TRUE,+IF(Stammdaten!$C$20,IFERROR(INDEX(Meldeliste!$O$1:$O$68,LARGE((Meldeliste!$D$1:$D$68=$E$3)*(ROW(Meldeliste!$D$1:$D$68)),COUNTIF(Meldeliste!$D$1:$D$68,$E$3)+1-ROW(G36))),""),""),"")</f>
        <v/>
      </c>
      <c r="M42" s="347" t="str">
        <f t="shared" si="64"/>
        <v/>
      </c>
      <c r="N42" s="348" t="str">
        <f t="shared" si="59"/>
        <v/>
      </c>
      <c r="O42" s="349" t="str">
        <f t="shared" si="65"/>
        <v/>
      </c>
      <c r="P42" s="41" t="str">
        <f t="shared" ca="1" si="60"/>
        <v/>
      </c>
      <c r="Q42" s="44">
        <f t="shared" si="63"/>
        <v>36</v>
      </c>
      <c r="R42" s="6" t="str">
        <f t="array" ref="R42">IFERROR(INDEX(Meldeliste!$Q$1:$Q$68,LARGE((Meldeliste!$D$1:$D$68=$E$3)*(ROW(Meldeliste!$D$1:$D$68)),COUNTIF(Meldeliste!$D$1:$D$68,$E$3)+1-ROW(D36))),"")</f>
        <v/>
      </c>
      <c r="S42" s="45"/>
      <c r="T42" s="45">
        <f t="shared" si="61"/>
        <v>0</v>
      </c>
      <c r="U42" s="6">
        <f t="shared" si="62"/>
        <v>0</v>
      </c>
      <c r="V42" s="43">
        <f>+IF(COUNTBLANK(I42:K42)=2,VLOOKUP(I42,Rechnen!$A$1:$C$13,3,FALSE),IF(COUNTBLANK(I42:K42)=1,+VLOOKUP(I42,Rechnen!$A$1:$C$13,3,FALSE)+VLOOKUP(J42,Rechnen!$A$1:$C$13,3,FALSE),IF(COUNTBLANK(I42:K42)=0,VLOOKUP(I42,Rechnen!$A$1:$C$13,3,FALSE)+VLOOKUP(J42,Rechnen!$A$1:$C$13,3,FALSE)+VLOOKUP(K42,Rechnen!$A$1:$C$13,3,FALSE),0)))</f>
        <v>0</v>
      </c>
      <c r="W42" s="562">
        <f>IF(COUNTA(Meldeliste!$O$4:$O$68)=0,0,SUMPRODUCT(($G$7:$G$70=G42)*($M$7:$M$70=M42)*(($L$7:$L$70&lt;=L42)*-1)))</f>
        <v>0</v>
      </c>
      <c r="X42" s="15"/>
      <c r="Y42" s="549" t="str">
        <f t="array" ref="Y42">IFERROR(INDEX(Meldeliste!$M$1:$M$68,LARGE((Meldeliste!$D$1:$D$68=$E$3)*(ROW(Meldeliste!$D$1:$D$68)),COUNTIF(Meldeliste!$D$1:$D$68,$E$3)+1-ROW(G36))),"")</f>
        <v/>
      </c>
      <c r="Z42" s="328" t="str">
        <f t="array" ref="Z42">IFERROR(INDEX(Meldeliste!$P$1:$P$68,LARGE((Meldeliste!$D$1:$D$68=$E$3)*(ROW(Meldeliste!$D$1:$D$68)),COUNTIF(Meldeliste!$D$1:$D$68,$E$3)+1-ROW(G36))),"")</f>
        <v/>
      </c>
      <c r="AB42" s="1">
        <f t="shared" si="66"/>
        <v>0</v>
      </c>
      <c r="AC42" s="1">
        <f t="shared" si="67"/>
        <v>0</v>
      </c>
      <c r="AD42" s="1">
        <f t="shared" si="68"/>
        <v>0</v>
      </c>
      <c r="AE42" s="1">
        <f t="shared" si="69"/>
        <v>0</v>
      </c>
      <c r="AF42" s="1">
        <f t="shared" si="70"/>
        <v>0</v>
      </c>
      <c r="AH42" s="1">
        <f t="shared" si="71"/>
        <v>0</v>
      </c>
      <c r="AI42" s="1">
        <f t="shared" si="72"/>
        <v>0</v>
      </c>
      <c r="AJ42" s="1">
        <f t="shared" si="73"/>
        <v>0</v>
      </c>
      <c r="AK42" s="1">
        <f t="shared" si="74"/>
        <v>0</v>
      </c>
      <c r="AL42" s="1">
        <f t="shared" si="75"/>
        <v>0</v>
      </c>
      <c r="AN42" s="1">
        <f t="shared" si="76"/>
        <v>0</v>
      </c>
      <c r="AO42" s="1">
        <f t="shared" si="77"/>
        <v>0</v>
      </c>
      <c r="AP42" s="1">
        <f t="shared" si="78"/>
        <v>0</v>
      </c>
      <c r="AQ42" s="1">
        <f t="shared" si="79"/>
        <v>0</v>
      </c>
      <c r="AR42" s="1">
        <f t="shared" si="80"/>
        <v>0</v>
      </c>
      <c r="AT42" s="1">
        <f t="shared" si="81"/>
        <v>0</v>
      </c>
      <c r="AU42" s="1">
        <f t="shared" si="82"/>
        <v>0</v>
      </c>
      <c r="AV42" s="1">
        <f t="shared" si="83"/>
        <v>0</v>
      </c>
      <c r="AW42" s="1">
        <f t="shared" si="84"/>
        <v>0</v>
      </c>
      <c r="AX42" s="1">
        <f t="shared" si="85"/>
        <v>0</v>
      </c>
      <c r="AZ42" s="1">
        <f t="shared" si="86"/>
        <v>0</v>
      </c>
      <c r="BA42" s="1">
        <f t="shared" si="87"/>
        <v>0</v>
      </c>
      <c r="BB42" s="1">
        <f t="shared" si="88"/>
        <v>0</v>
      </c>
      <c r="BC42" s="1">
        <f t="shared" si="89"/>
        <v>0</v>
      </c>
      <c r="BD42" s="1">
        <f t="shared" si="90"/>
        <v>0</v>
      </c>
      <c r="BF42" s="1">
        <f t="shared" si="91"/>
        <v>0</v>
      </c>
      <c r="BG42" s="1">
        <f t="shared" si="92"/>
        <v>0</v>
      </c>
      <c r="BH42" s="1">
        <f t="shared" si="93"/>
        <v>0</v>
      </c>
      <c r="BI42" s="1">
        <f t="shared" si="94"/>
        <v>0</v>
      </c>
      <c r="BJ42" s="1">
        <f t="shared" si="95"/>
        <v>0</v>
      </c>
    </row>
    <row r="43" spans="1:71" ht="28.5" customHeight="1">
      <c r="A43" s="332" t="str">
        <f t="array" ref="A43">IFERROR(INDEX(Meldeliste!$C$1:$C$68,LARGE((Meldeliste!$D$1:$D$68=$E$3)*(ROW(Meldeliste!$D$1:$D$68)),COUNTIF(Meldeliste!$D$1:$D$68,$E$3)+1-ROW(B37))),"")</f>
        <v/>
      </c>
      <c r="B43" s="316" t="str">
        <f t="array" ref="B43">IFERROR(INDEX(Meldeliste!$F$1:$F$68,LARGE((Meldeliste!$D$1:$D$68=$E$3)*(ROW(Meldeliste!$D$1:$D$68)),COUNTIF(Meldeliste!$D$1:$D$68,$E$3)+1-ROW(C37))),"")</f>
        <v/>
      </c>
      <c r="C43" s="316" t="str">
        <f t="array" ref="C43">IFERROR(INDEX(Meldeliste!$G$1:$G$68,LARGE((Meldeliste!$D$1:$D$68=$E$3)*(ROW(Meldeliste!$D$1:$D$68)),COUNTIF(Meldeliste!$D$1:$D$68,$E$3)+1-ROW(D37))),"")</f>
        <v/>
      </c>
      <c r="D43" s="316" t="str">
        <f t="array" ref="D43">IFERROR(INDEX(Meldeliste!$H$1:$H$68,LARGE((Meldeliste!$D$1:$D$68=$E$3)*(ROW(Meldeliste!$D$1:$D$68)),COUNTIF(Meldeliste!$D$1:$D$68,$E$3)+1-ROW(D37))),"")</f>
        <v/>
      </c>
      <c r="E43" s="317" t="str">
        <f t="array" ref="E43">IFERROR(INDEX(Meldeliste!$I$1:$I$68,LARGE((Meldeliste!$D$1:$D$68=$E$3)*(ROW(Meldeliste!$D$1:$D$68)),COUNTIF(Meldeliste!$D$1:$D$68,$E$3)+1-ROW(E37))),"")</f>
        <v/>
      </c>
      <c r="F43" s="317" t="str">
        <f t="array" ref="F43">IFERROR(INDEX(Meldeliste!$J$1:$J$68,LARGE((Meldeliste!$D$1:$D$68=$E$3)*(ROW(Meldeliste!$D$1:$D$68)),COUNTIF(Meldeliste!$D$1:$D$68,$E$3)+1-ROW(F37))),"")</f>
        <v/>
      </c>
      <c r="G43" s="532" t="str">
        <f t="array" ref="G43">IFERROR(INDEX(Meldeliste!$K$1:$K$68,LARGE((Meldeliste!$D$1:$D$68=$E$3)*(ROW(Meldeliste!$D$1:$D$68)),COUNTIF(Meldeliste!$D$1:$D$68,$E$3)+1-ROW(G37))),"")</f>
        <v/>
      </c>
      <c r="H43" s="535" t="str">
        <f t="array" ref="H43">IFERROR(INDEX(Meldeliste!$L$1:$L$68,LARGE((Meldeliste!$D$1:$D$68=$E$3)*(ROW(Meldeliste!$D$1:$D$68)),COUNTIF(Meldeliste!$D$1:$D$68,$E$3)+1-ROW(F37))),"")</f>
        <v/>
      </c>
      <c r="I43" s="256" t="str">
        <f>+IF(ISNUMBER($A43)=TRUE,+IF(Stammdaten!$C$20,"dns",""),"")</f>
        <v/>
      </c>
      <c r="J43" s="257" t="str">
        <f>+IF(ISNUMBER($A43)=TRUE,+IF(Stammdaten!$C$20&gt;1,"dns",""),"")</f>
        <v/>
      </c>
      <c r="K43" s="527" t="str">
        <f>+IF(ISNUMBER($A43)=TRUE,+IF(Stammdaten!$C$20&gt;2,"dns",""),"")</f>
        <v/>
      </c>
      <c r="L43" s="558" t="str">
        <f t="array" ref="L43">+IF(ISNUMBER($A43)=TRUE,+IF(Stammdaten!$C$20,IFERROR(INDEX(Meldeliste!$O$1:$O$68,LARGE((Meldeliste!$D$1:$D$68=$E$3)*(ROW(Meldeliste!$D$1:$D$68)),COUNTIF(Meldeliste!$D$1:$D$68,$E$3)+1-ROW(G37))),""),""),"")</f>
        <v/>
      </c>
      <c r="M43" s="347" t="str">
        <f t="shared" si="64"/>
        <v/>
      </c>
      <c r="N43" s="348" t="str">
        <f t="shared" si="59"/>
        <v/>
      </c>
      <c r="O43" s="349" t="str">
        <f t="shared" si="65"/>
        <v/>
      </c>
      <c r="P43" s="41" t="str">
        <f t="shared" ca="1" si="60"/>
        <v/>
      </c>
      <c r="Q43" s="44">
        <f t="shared" si="63"/>
        <v>37</v>
      </c>
      <c r="R43" s="6" t="str">
        <f t="array" ref="R43">IFERROR(INDEX(Meldeliste!$Q$1:$Q$68,LARGE((Meldeliste!$D$1:$D$68=$E$3)*(ROW(Meldeliste!$D$1:$D$68)),COUNTIF(Meldeliste!$D$1:$D$68,$E$3)+1-ROW(D37))),"")</f>
        <v/>
      </c>
      <c r="S43" s="45"/>
      <c r="T43" s="45">
        <f t="shared" si="61"/>
        <v>0</v>
      </c>
      <c r="U43" s="6">
        <f t="shared" si="62"/>
        <v>0</v>
      </c>
      <c r="V43" s="43">
        <f>+IF(COUNTBLANK(I43:K43)=2,VLOOKUP(I43,Rechnen!$A$1:$C$13,3,FALSE),IF(COUNTBLANK(I43:K43)=1,+VLOOKUP(I43,Rechnen!$A$1:$C$13,3,FALSE)+VLOOKUP(J43,Rechnen!$A$1:$C$13,3,FALSE),IF(COUNTBLANK(I43:K43)=0,VLOOKUP(I43,Rechnen!$A$1:$C$13,3,FALSE)+VLOOKUP(J43,Rechnen!$A$1:$C$13,3,FALSE)+VLOOKUP(K43,Rechnen!$A$1:$C$13,3,FALSE),0)))</f>
        <v>0</v>
      </c>
      <c r="W43" s="562">
        <f>IF(COUNTA(Meldeliste!$O$4:$O$68)=0,0,SUMPRODUCT(($G$7:$G$70=G43)*($M$7:$M$70=M43)*(($L$7:$L$70&lt;=L43)*-1)))</f>
        <v>0</v>
      </c>
      <c r="X43" s="15"/>
      <c r="Y43" s="549" t="str">
        <f t="array" ref="Y43">IFERROR(INDEX(Meldeliste!$M$1:$M$68,LARGE((Meldeliste!$D$1:$D$68=$E$3)*(ROW(Meldeliste!$D$1:$D$68)),COUNTIF(Meldeliste!$D$1:$D$68,$E$3)+1-ROW(G37))),"")</f>
        <v/>
      </c>
      <c r="Z43" s="328" t="str">
        <f t="array" ref="Z43">IFERROR(INDEX(Meldeliste!$P$1:$P$68,LARGE((Meldeliste!$D$1:$D$68=$E$3)*(ROW(Meldeliste!$D$1:$D$68)),COUNTIF(Meldeliste!$D$1:$D$68,$E$3)+1-ROW(G37))),"")</f>
        <v/>
      </c>
      <c r="AB43" s="1">
        <f t="shared" si="66"/>
        <v>0</v>
      </c>
      <c r="AC43" s="1">
        <f t="shared" si="67"/>
        <v>0</v>
      </c>
      <c r="AD43" s="1">
        <f t="shared" si="68"/>
        <v>0</v>
      </c>
      <c r="AE43" s="1">
        <f t="shared" si="69"/>
        <v>0</v>
      </c>
      <c r="AF43" s="1">
        <f t="shared" si="70"/>
        <v>0</v>
      </c>
      <c r="AH43" s="1">
        <f t="shared" si="71"/>
        <v>0</v>
      </c>
      <c r="AI43" s="1">
        <f t="shared" si="72"/>
        <v>0</v>
      </c>
      <c r="AJ43" s="1">
        <f t="shared" si="73"/>
        <v>0</v>
      </c>
      <c r="AK43" s="1">
        <f t="shared" si="74"/>
        <v>0</v>
      </c>
      <c r="AL43" s="1">
        <f t="shared" si="75"/>
        <v>0</v>
      </c>
      <c r="AN43" s="1">
        <f t="shared" si="76"/>
        <v>0</v>
      </c>
      <c r="AO43" s="1">
        <f t="shared" si="77"/>
        <v>0</v>
      </c>
      <c r="AP43" s="1">
        <f t="shared" si="78"/>
        <v>0</v>
      </c>
      <c r="AQ43" s="1">
        <f t="shared" si="79"/>
        <v>0</v>
      </c>
      <c r="AR43" s="1">
        <f t="shared" si="80"/>
        <v>0</v>
      </c>
      <c r="AT43" s="1">
        <f t="shared" si="81"/>
        <v>0</v>
      </c>
      <c r="AU43" s="1">
        <f t="shared" si="82"/>
        <v>0</v>
      </c>
      <c r="AV43" s="1">
        <f t="shared" si="83"/>
        <v>0</v>
      </c>
      <c r="AW43" s="1">
        <f t="shared" si="84"/>
        <v>0</v>
      </c>
      <c r="AX43" s="1">
        <f t="shared" si="85"/>
        <v>0</v>
      </c>
      <c r="AZ43" s="1">
        <f t="shared" si="86"/>
        <v>0</v>
      </c>
      <c r="BA43" s="1">
        <f t="shared" si="87"/>
        <v>0</v>
      </c>
      <c r="BB43" s="1">
        <f t="shared" si="88"/>
        <v>0</v>
      </c>
      <c r="BC43" s="1">
        <f t="shared" si="89"/>
        <v>0</v>
      </c>
      <c r="BD43" s="1">
        <f t="shared" si="90"/>
        <v>0</v>
      </c>
      <c r="BF43" s="1">
        <f t="shared" si="91"/>
        <v>0</v>
      </c>
      <c r="BG43" s="1">
        <f t="shared" si="92"/>
        <v>0</v>
      </c>
      <c r="BH43" s="1">
        <f t="shared" si="93"/>
        <v>0</v>
      </c>
      <c r="BI43" s="1">
        <f t="shared" si="94"/>
        <v>0</v>
      </c>
      <c r="BJ43" s="1">
        <f t="shared" si="95"/>
        <v>0</v>
      </c>
    </row>
    <row r="44" spans="1:71" ht="28.5" customHeight="1">
      <c r="A44" s="332" t="str">
        <f t="array" ref="A44">IFERROR(INDEX(Meldeliste!$C$1:$C$68,LARGE((Meldeliste!$D$1:$D$68=$E$3)*(ROW(Meldeliste!$D$1:$D$68)),COUNTIF(Meldeliste!$D$1:$D$68,$E$3)+1-ROW(B38))),"")</f>
        <v/>
      </c>
      <c r="B44" s="316" t="str">
        <f t="array" ref="B44">IFERROR(INDEX(Meldeliste!$F$1:$F$68,LARGE((Meldeliste!$D$1:$D$68=$E$3)*(ROW(Meldeliste!$D$1:$D$68)),COUNTIF(Meldeliste!$D$1:$D$68,$E$3)+1-ROW(C38))),"")</f>
        <v/>
      </c>
      <c r="C44" s="316" t="str">
        <f t="array" ref="C44">IFERROR(INDEX(Meldeliste!$G$1:$G$68,LARGE((Meldeliste!$D$1:$D$68=$E$3)*(ROW(Meldeliste!$D$1:$D$68)),COUNTIF(Meldeliste!$D$1:$D$68,$E$3)+1-ROW(D38))),"")</f>
        <v/>
      </c>
      <c r="D44" s="316" t="str">
        <f t="array" ref="D44">IFERROR(INDEX(Meldeliste!$H$1:$H$68,LARGE((Meldeliste!$D$1:$D$68=$E$3)*(ROW(Meldeliste!$D$1:$D$68)),COUNTIF(Meldeliste!$D$1:$D$68,$E$3)+1-ROW(D38))),"")</f>
        <v/>
      </c>
      <c r="E44" s="317" t="str">
        <f t="array" ref="E44">IFERROR(INDEX(Meldeliste!$I$1:$I$68,LARGE((Meldeliste!$D$1:$D$68=$E$3)*(ROW(Meldeliste!$D$1:$D$68)),COUNTIF(Meldeliste!$D$1:$D$68,$E$3)+1-ROW(E38))),"")</f>
        <v/>
      </c>
      <c r="F44" s="317" t="str">
        <f t="array" ref="F44">IFERROR(INDEX(Meldeliste!$J$1:$J$68,LARGE((Meldeliste!$D$1:$D$68=$E$3)*(ROW(Meldeliste!$D$1:$D$68)),COUNTIF(Meldeliste!$D$1:$D$68,$E$3)+1-ROW(F38))),"")</f>
        <v/>
      </c>
      <c r="G44" s="532" t="str">
        <f t="array" ref="G44">IFERROR(INDEX(Meldeliste!$K$1:$K$68,LARGE((Meldeliste!$D$1:$D$68=$E$3)*(ROW(Meldeliste!$D$1:$D$68)),COUNTIF(Meldeliste!$D$1:$D$68,$E$3)+1-ROW(G38))),"")</f>
        <v/>
      </c>
      <c r="H44" s="535" t="str">
        <f t="array" ref="H44">IFERROR(INDEX(Meldeliste!$L$1:$L$68,LARGE((Meldeliste!$D$1:$D$68=$E$3)*(ROW(Meldeliste!$D$1:$D$68)),COUNTIF(Meldeliste!$D$1:$D$68,$E$3)+1-ROW(F38))),"")</f>
        <v/>
      </c>
      <c r="I44" s="256" t="str">
        <f>+IF(ISNUMBER($A44)=TRUE,+IF(Stammdaten!$C$20,"dns",""),"")</f>
        <v/>
      </c>
      <c r="J44" s="257" t="str">
        <f>+IF(ISNUMBER($A44)=TRUE,+IF(Stammdaten!$C$20&gt;1,"dns",""),"")</f>
        <v/>
      </c>
      <c r="K44" s="527" t="str">
        <f>+IF(ISNUMBER($A44)=TRUE,+IF(Stammdaten!$C$20&gt;2,"dns",""),"")</f>
        <v/>
      </c>
      <c r="L44" s="558" t="str">
        <f t="array" ref="L44">+IF(ISNUMBER($A44)=TRUE,+IF(Stammdaten!$C$20,IFERROR(INDEX(Meldeliste!$O$1:$O$68,LARGE((Meldeliste!$D$1:$D$68=$E$3)*(ROW(Meldeliste!$D$1:$D$68)),COUNTIF(Meldeliste!$D$1:$D$68,$E$3)+1-ROW(G38))),""),""),"")</f>
        <v/>
      </c>
      <c r="M44" s="347" t="str">
        <f t="shared" si="64"/>
        <v/>
      </c>
      <c r="N44" s="348" t="str">
        <f t="shared" si="59"/>
        <v/>
      </c>
      <c r="O44" s="349" t="str">
        <f t="shared" si="65"/>
        <v/>
      </c>
      <c r="P44" s="41" t="str">
        <f t="shared" ca="1" si="60"/>
        <v/>
      </c>
      <c r="Q44" s="44">
        <f t="shared" si="63"/>
        <v>38</v>
      </c>
      <c r="R44" s="6" t="str">
        <f t="array" ref="R44">IFERROR(INDEX(Meldeliste!$Q$1:$Q$68,LARGE((Meldeliste!$D$1:$D$68=$E$3)*(ROW(Meldeliste!$D$1:$D$68)),COUNTIF(Meldeliste!$D$1:$D$68,$E$3)+1-ROW(D38))),"")</f>
        <v/>
      </c>
      <c r="S44" s="45"/>
      <c r="T44" s="45">
        <f t="shared" si="61"/>
        <v>0</v>
      </c>
      <c r="U44" s="6">
        <f t="shared" si="62"/>
        <v>0</v>
      </c>
      <c r="V44" s="43">
        <f>+IF(COUNTBLANK(I44:K44)=2,VLOOKUP(I44,Rechnen!$A$1:$C$13,3,FALSE),IF(COUNTBLANK(I44:K44)=1,+VLOOKUP(I44,Rechnen!$A$1:$C$13,3,FALSE)+VLOOKUP(J44,Rechnen!$A$1:$C$13,3,FALSE),IF(COUNTBLANK(I44:K44)=0,VLOOKUP(I44,Rechnen!$A$1:$C$13,3,FALSE)+VLOOKUP(J44,Rechnen!$A$1:$C$13,3,FALSE)+VLOOKUP(K44,Rechnen!$A$1:$C$13,3,FALSE),0)))</f>
        <v>0</v>
      </c>
      <c r="W44" s="562">
        <f>IF(COUNTA(Meldeliste!$O$4:$O$68)=0,0,SUMPRODUCT(($G$7:$G$70=G44)*($M$7:$M$70=M44)*(($L$7:$L$70&lt;=L44)*-1)))</f>
        <v>0</v>
      </c>
      <c r="X44" s="15"/>
      <c r="Y44" s="549" t="str">
        <f t="array" ref="Y44">IFERROR(INDEX(Meldeliste!$M$1:$M$68,LARGE((Meldeliste!$D$1:$D$68=$E$3)*(ROW(Meldeliste!$D$1:$D$68)),COUNTIF(Meldeliste!$D$1:$D$68,$E$3)+1-ROW(G38))),"")</f>
        <v/>
      </c>
      <c r="Z44" s="328" t="str">
        <f t="array" ref="Z44">IFERROR(INDEX(Meldeliste!$P$1:$P$68,LARGE((Meldeliste!$D$1:$D$68=$E$3)*(ROW(Meldeliste!$D$1:$D$68)),COUNTIF(Meldeliste!$D$1:$D$68,$E$3)+1-ROW(G38))),"")</f>
        <v/>
      </c>
      <c r="AB44" s="1">
        <f t="shared" si="66"/>
        <v>0</v>
      </c>
      <c r="AC44" s="1">
        <f t="shared" si="67"/>
        <v>0</v>
      </c>
      <c r="AD44" s="1">
        <f t="shared" si="68"/>
        <v>0</v>
      </c>
      <c r="AE44" s="1">
        <f t="shared" si="69"/>
        <v>0</v>
      </c>
      <c r="AF44" s="1">
        <f t="shared" si="70"/>
        <v>0</v>
      </c>
      <c r="AH44" s="1">
        <f t="shared" si="71"/>
        <v>0</v>
      </c>
      <c r="AI44" s="1">
        <f t="shared" si="72"/>
        <v>0</v>
      </c>
      <c r="AJ44" s="1">
        <f t="shared" si="73"/>
        <v>0</v>
      </c>
      <c r="AK44" s="1">
        <f t="shared" si="74"/>
        <v>0</v>
      </c>
      <c r="AL44" s="1">
        <f t="shared" si="75"/>
        <v>0</v>
      </c>
      <c r="AN44" s="1">
        <f t="shared" si="76"/>
        <v>0</v>
      </c>
      <c r="AO44" s="1">
        <f t="shared" si="77"/>
        <v>0</v>
      </c>
      <c r="AP44" s="1">
        <f t="shared" si="78"/>
        <v>0</v>
      </c>
      <c r="AQ44" s="1">
        <f t="shared" si="79"/>
        <v>0</v>
      </c>
      <c r="AR44" s="1">
        <f t="shared" si="80"/>
        <v>0</v>
      </c>
      <c r="AT44" s="1">
        <f t="shared" si="81"/>
        <v>0</v>
      </c>
      <c r="AU44" s="1">
        <f t="shared" si="82"/>
        <v>0</v>
      </c>
      <c r="AV44" s="1">
        <f t="shared" si="83"/>
        <v>0</v>
      </c>
      <c r="AW44" s="1">
        <f t="shared" si="84"/>
        <v>0</v>
      </c>
      <c r="AX44" s="1">
        <f t="shared" si="85"/>
        <v>0</v>
      </c>
      <c r="AZ44" s="1">
        <f t="shared" si="86"/>
        <v>0</v>
      </c>
      <c r="BA44" s="1">
        <f t="shared" si="87"/>
        <v>0</v>
      </c>
      <c r="BB44" s="1">
        <f t="shared" si="88"/>
        <v>0</v>
      </c>
      <c r="BC44" s="1">
        <f t="shared" si="89"/>
        <v>0</v>
      </c>
      <c r="BD44" s="1">
        <f t="shared" si="90"/>
        <v>0</v>
      </c>
      <c r="BF44" s="1">
        <f t="shared" si="91"/>
        <v>0</v>
      </c>
      <c r="BG44" s="1">
        <f t="shared" si="92"/>
        <v>0</v>
      </c>
      <c r="BH44" s="1">
        <f t="shared" si="93"/>
        <v>0</v>
      </c>
      <c r="BI44" s="1">
        <f t="shared" si="94"/>
        <v>0</v>
      </c>
      <c r="BJ44" s="1">
        <f t="shared" si="95"/>
        <v>0</v>
      </c>
    </row>
    <row r="45" spans="1:71" ht="28.5" customHeight="1">
      <c r="A45" s="332" t="str">
        <f t="array" ref="A45">IFERROR(INDEX(Meldeliste!$C$1:$C$68,LARGE((Meldeliste!$D$1:$D$68=$E$3)*(ROW(Meldeliste!$D$1:$D$68)),COUNTIF(Meldeliste!$D$1:$D$68,$E$3)+1-ROW(B39))),"")</f>
        <v/>
      </c>
      <c r="B45" s="316" t="str">
        <f t="array" ref="B45">IFERROR(INDEX(Meldeliste!$F$1:$F$68,LARGE((Meldeliste!$D$1:$D$68=$E$3)*(ROW(Meldeliste!$D$1:$D$68)),COUNTIF(Meldeliste!$D$1:$D$68,$E$3)+1-ROW(C39))),"")</f>
        <v/>
      </c>
      <c r="C45" s="316" t="str">
        <f t="array" ref="C45">IFERROR(INDEX(Meldeliste!$G$1:$G$68,LARGE((Meldeliste!$D$1:$D$68=$E$3)*(ROW(Meldeliste!$D$1:$D$68)),COUNTIF(Meldeliste!$D$1:$D$68,$E$3)+1-ROW(D39))),"")</f>
        <v/>
      </c>
      <c r="D45" s="316" t="str">
        <f t="array" ref="D45">IFERROR(INDEX(Meldeliste!$H$1:$H$68,LARGE((Meldeliste!$D$1:$D$68=$E$3)*(ROW(Meldeliste!$D$1:$D$68)),COUNTIF(Meldeliste!$D$1:$D$68,$E$3)+1-ROW(D39))),"")</f>
        <v/>
      </c>
      <c r="E45" s="317" t="str">
        <f t="array" ref="E45">IFERROR(INDEX(Meldeliste!$I$1:$I$68,LARGE((Meldeliste!$D$1:$D$68=$E$3)*(ROW(Meldeliste!$D$1:$D$68)),COUNTIF(Meldeliste!$D$1:$D$68,$E$3)+1-ROW(E39))),"")</f>
        <v/>
      </c>
      <c r="F45" s="317" t="str">
        <f t="array" ref="F45">IFERROR(INDEX(Meldeliste!$J$1:$J$68,LARGE((Meldeliste!$D$1:$D$68=$E$3)*(ROW(Meldeliste!$D$1:$D$68)),COUNTIF(Meldeliste!$D$1:$D$68,$E$3)+1-ROW(F39))),"")</f>
        <v/>
      </c>
      <c r="G45" s="532" t="str">
        <f t="array" ref="G45">IFERROR(INDEX(Meldeliste!$K$1:$K$68,LARGE((Meldeliste!$D$1:$D$68=$E$3)*(ROW(Meldeliste!$D$1:$D$68)),COUNTIF(Meldeliste!$D$1:$D$68,$E$3)+1-ROW(G39))),"")</f>
        <v/>
      </c>
      <c r="H45" s="535" t="str">
        <f t="array" ref="H45">IFERROR(INDEX(Meldeliste!$L$1:$L$68,LARGE((Meldeliste!$D$1:$D$68=$E$3)*(ROW(Meldeliste!$D$1:$D$68)),COUNTIF(Meldeliste!$D$1:$D$68,$E$3)+1-ROW(F39))),"")</f>
        <v/>
      </c>
      <c r="I45" s="256" t="str">
        <f>+IF(ISNUMBER($A45)=TRUE,+IF(Stammdaten!$C$20,"dns",""),"")</f>
        <v/>
      </c>
      <c r="J45" s="257" t="str">
        <f>+IF(ISNUMBER($A45)=TRUE,+IF(Stammdaten!$C$20&gt;1,"dns",""),"")</f>
        <v/>
      </c>
      <c r="K45" s="527" t="str">
        <f>+IF(ISNUMBER($A45)=TRUE,+IF(Stammdaten!$C$20&gt;2,"dns",""),"")</f>
        <v/>
      </c>
      <c r="L45" s="558" t="str">
        <f t="array" ref="L45">+IF(ISNUMBER($A45)=TRUE,+IF(Stammdaten!$C$20,IFERROR(INDEX(Meldeliste!$O$1:$O$68,LARGE((Meldeliste!$D$1:$D$68=$E$3)*(ROW(Meldeliste!$D$1:$D$68)),COUNTIF(Meldeliste!$D$1:$D$68,$E$3)+1-ROW(G39))),""),""),"")</f>
        <v/>
      </c>
      <c r="M45" s="347" t="str">
        <f t="shared" si="64"/>
        <v/>
      </c>
      <c r="N45" s="348" t="str">
        <f t="shared" si="59"/>
        <v/>
      </c>
      <c r="O45" s="349" t="str">
        <f t="shared" si="65"/>
        <v/>
      </c>
      <c r="P45" s="41" t="str">
        <f t="shared" ca="1" si="60"/>
        <v/>
      </c>
      <c r="Q45" s="44">
        <f t="shared" si="63"/>
        <v>39</v>
      </c>
      <c r="R45" s="6" t="str">
        <f t="array" ref="R45">IFERROR(INDEX(Meldeliste!$Q$1:$Q$68,LARGE((Meldeliste!$D$1:$D$68=$E$3)*(ROW(Meldeliste!$D$1:$D$68)),COUNTIF(Meldeliste!$D$1:$D$68,$E$3)+1-ROW(D39))),"")</f>
        <v/>
      </c>
      <c r="S45" s="45"/>
      <c r="T45" s="45">
        <f t="shared" si="61"/>
        <v>0</v>
      </c>
      <c r="U45" s="6">
        <f t="shared" si="62"/>
        <v>0</v>
      </c>
      <c r="V45" s="43">
        <f>+IF(COUNTBLANK(I45:K45)=2,VLOOKUP(I45,Rechnen!$A$1:$C$13,3,FALSE),IF(COUNTBLANK(I45:K45)=1,+VLOOKUP(I45,Rechnen!$A$1:$C$13,3,FALSE)+VLOOKUP(J45,Rechnen!$A$1:$C$13,3,FALSE),IF(COUNTBLANK(I45:K45)=0,VLOOKUP(I45,Rechnen!$A$1:$C$13,3,FALSE)+VLOOKUP(J45,Rechnen!$A$1:$C$13,3,FALSE)+VLOOKUP(K45,Rechnen!$A$1:$C$13,3,FALSE),0)))</f>
        <v>0</v>
      </c>
      <c r="W45" s="562">
        <f>IF(COUNTA(Meldeliste!$O$4:$O$68)=0,0,SUMPRODUCT(($G$7:$G$70=G45)*($M$7:$M$70=M45)*(($L$7:$L$70&lt;=L45)*-1)))</f>
        <v>0</v>
      </c>
      <c r="X45" s="15"/>
      <c r="Y45" s="549" t="str">
        <f t="array" ref="Y45">IFERROR(INDEX(Meldeliste!$M$1:$M$68,LARGE((Meldeliste!$D$1:$D$68=$E$3)*(ROW(Meldeliste!$D$1:$D$68)),COUNTIF(Meldeliste!$D$1:$D$68,$E$3)+1-ROW(G39))),"")</f>
        <v/>
      </c>
      <c r="Z45" s="328" t="str">
        <f t="array" ref="Z45">IFERROR(INDEX(Meldeliste!$P$1:$P$68,LARGE((Meldeliste!$D$1:$D$68=$E$3)*(ROW(Meldeliste!$D$1:$D$68)),COUNTIF(Meldeliste!$D$1:$D$68,$E$3)+1-ROW(G39))),"")</f>
        <v/>
      </c>
      <c r="AB45" s="1">
        <f t="shared" si="66"/>
        <v>0</v>
      </c>
      <c r="AC45" s="1">
        <f t="shared" si="67"/>
        <v>0</v>
      </c>
      <c r="AD45" s="1">
        <f t="shared" si="68"/>
        <v>0</v>
      </c>
      <c r="AE45" s="1">
        <f t="shared" si="69"/>
        <v>0</v>
      </c>
      <c r="AF45" s="1">
        <f t="shared" si="70"/>
        <v>0</v>
      </c>
      <c r="AH45" s="1">
        <f t="shared" si="71"/>
        <v>0</v>
      </c>
      <c r="AI45" s="1">
        <f t="shared" si="72"/>
        <v>0</v>
      </c>
      <c r="AJ45" s="1">
        <f t="shared" si="73"/>
        <v>0</v>
      </c>
      <c r="AK45" s="1">
        <f t="shared" si="74"/>
        <v>0</v>
      </c>
      <c r="AL45" s="1">
        <f t="shared" si="75"/>
        <v>0</v>
      </c>
      <c r="AN45" s="1">
        <f t="shared" si="76"/>
        <v>0</v>
      </c>
      <c r="AO45" s="1">
        <f t="shared" si="77"/>
        <v>0</v>
      </c>
      <c r="AP45" s="1">
        <f t="shared" si="78"/>
        <v>0</v>
      </c>
      <c r="AQ45" s="1">
        <f t="shared" si="79"/>
        <v>0</v>
      </c>
      <c r="AR45" s="1">
        <f t="shared" si="80"/>
        <v>0</v>
      </c>
      <c r="AT45" s="1">
        <f t="shared" si="81"/>
        <v>0</v>
      </c>
      <c r="AU45" s="1">
        <f t="shared" si="82"/>
        <v>0</v>
      </c>
      <c r="AV45" s="1">
        <f t="shared" si="83"/>
        <v>0</v>
      </c>
      <c r="AW45" s="1">
        <f t="shared" si="84"/>
        <v>0</v>
      </c>
      <c r="AX45" s="1">
        <f t="shared" si="85"/>
        <v>0</v>
      </c>
      <c r="AZ45" s="1">
        <f t="shared" si="86"/>
        <v>0</v>
      </c>
      <c r="BA45" s="1">
        <f t="shared" si="87"/>
        <v>0</v>
      </c>
      <c r="BB45" s="1">
        <f t="shared" si="88"/>
        <v>0</v>
      </c>
      <c r="BC45" s="1">
        <f t="shared" si="89"/>
        <v>0</v>
      </c>
      <c r="BD45" s="1">
        <f t="shared" si="90"/>
        <v>0</v>
      </c>
      <c r="BF45" s="1">
        <f t="shared" si="91"/>
        <v>0</v>
      </c>
      <c r="BG45" s="1">
        <f t="shared" si="92"/>
        <v>0</v>
      </c>
      <c r="BH45" s="1">
        <f t="shared" si="93"/>
        <v>0</v>
      </c>
      <c r="BI45" s="1">
        <f t="shared" si="94"/>
        <v>0</v>
      </c>
      <c r="BJ45" s="1">
        <f t="shared" si="95"/>
        <v>0</v>
      </c>
    </row>
    <row r="46" spans="1:71" ht="28.5" customHeight="1">
      <c r="A46" s="332" t="str">
        <f t="array" ref="A46">IFERROR(INDEX(Meldeliste!$C$1:$C$68,LARGE((Meldeliste!$D$1:$D$68=$E$3)*(ROW(Meldeliste!$D$1:$D$68)),COUNTIF(Meldeliste!$D$1:$D$68,$E$3)+1-ROW(B40))),"")</f>
        <v/>
      </c>
      <c r="B46" s="316" t="str">
        <f t="array" ref="B46">IFERROR(INDEX(Meldeliste!$F$1:$F$68,LARGE((Meldeliste!$D$1:$D$68=$E$3)*(ROW(Meldeliste!$D$1:$D$68)),COUNTIF(Meldeliste!$D$1:$D$68,$E$3)+1-ROW(C40))),"")</f>
        <v/>
      </c>
      <c r="C46" s="316" t="str">
        <f t="array" ref="C46">IFERROR(INDEX(Meldeliste!$G$1:$G$68,LARGE((Meldeliste!$D$1:$D$68=$E$3)*(ROW(Meldeliste!$D$1:$D$68)),COUNTIF(Meldeliste!$D$1:$D$68,$E$3)+1-ROW(D40))),"")</f>
        <v/>
      </c>
      <c r="D46" s="316" t="str">
        <f t="array" ref="D46">IFERROR(INDEX(Meldeliste!$H$1:$H$68,LARGE((Meldeliste!$D$1:$D$68=$E$3)*(ROW(Meldeliste!$D$1:$D$68)),COUNTIF(Meldeliste!$D$1:$D$68,$E$3)+1-ROW(D40))),"")</f>
        <v/>
      </c>
      <c r="E46" s="317" t="str">
        <f t="array" ref="E46">IFERROR(INDEX(Meldeliste!$I$1:$I$68,LARGE((Meldeliste!$D$1:$D$68=$E$3)*(ROW(Meldeliste!$D$1:$D$68)),COUNTIF(Meldeliste!$D$1:$D$68,$E$3)+1-ROW(E40))),"")</f>
        <v/>
      </c>
      <c r="F46" s="317" t="str">
        <f t="array" ref="F46">IFERROR(INDEX(Meldeliste!$J$1:$J$68,LARGE((Meldeliste!$D$1:$D$68=$E$3)*(ROW(Meldeliste!$D$1:$D$68)),COUNTIF(Meldeliste!$D$1:$D$68,$E$3)+1-ROW(F40))),"")</f>
        <v/>
      </c>
      <c r="G46" s="533" t="str">
        <f t="array" ref="G46">IFERROR(INDEX(Meldeliste!$K$1:$K$68,LARGE((Meldeliste!$D$1:$D$68=$E$3)*(ROW(Meldeliste!$D$1:$D$68)),COUNTIF(Meldeliste!$D$1:$D$68,$E$3)+1-ROW(G40))),"")</f>
        <v/>
      </c>
      <c r="H46" s="535" t="str">
        <f t="array" ref="H46">IFERROR(INDEX(Meldeliste!$L$1:$L$68,LARGE((Meldeliste!$D$1:$D$68=$E$3)*(ROW(Meldeliste!$D$1:$D$68)),COUNTIF(Meldeliste!$D$1:$D$68,$E$3)+1-ROW(F40))),"")</f>
        <v/>
      </c>
      <c r="I46" s="256" t="str">
        <f>+IF(ISNUMBER($A46)=TRUE,+IF(Stammdaten!$C$20,"dns",""),"")</f>
        <v/>
      </c>
      <c r="J46" s="257" t="str">
        <f>+IF(ISNUMBER($A46)=TRUE,+IF(Stammdaten!$C$20&gt;1,"dns",""),"")</f>
        <v/>
      </c>
      <c r="K46" s="527" t="str">
        <f>+IF(ISNUMBER($A46)=TRUE,+IF(Stammdaten!$C$20&gt;2,"dns",""),"")</f>
        <v/>
      </c>
      <c r="L46" s="558" t="str">
        <f t="array" ref="L46">+IF(ISNUMBER($A46)=TRUE,+IF(Stammdaten!$C$20,IFERROR(INDEX(Meldeliste!$O$1:$O$68,LARGE((Meldeliste!$D$1:$D$68=$E$3)*(ROW(Meldeliste!$D$1:$D$68)),COUNTIF(Meldeliste!$D$1:$D$68,$E$3)+1-ROW(G40))),""),""),"")</f>
        <v/>
      </c>
      <c r="M46" s="347" t="str">
        <f t="shared" si="64"/>
        <v/>
      </c>
      <c r="N46" s="348" t="str">
        <f t="shared" si="59"/>
        <v/>
      </c>
      <c r="O46" s="349" t="str">
        <f t="shared" si="65"/>
        <v/>
      </c>
      <c r="P46" s="41" t="str">
        <f ca="1">IF(COUNTIF(I46:K46,"")=3,"",IF(G46="H1",T46+U46+V46+W46+(RAND()/1000),IF(G46="H2",T46+U46+V46+W46+RAND()/1000+1000,IF(G46="H3",T46+U46+V46+W46+RAND()/1000+2000,""))))</f>
        <v/>
      </c>
      <c r="Q46" s="44">
        <f t="shared" si="63"/>
        <v>40</v>
      </c>
      <c r="R46" s="6" t="str">
        <f t="array" ref="R46">IFERROR(INDEX(Meldeliste!$Q$1:$Q$68,LARGE((Meldeliste!$D$1:$D$68=$E$3)*(ROW(Meldeliste!$D$1:$D$68)),COUNTIF(Meldeliste!$D$1:$D$68,$E$3)+1-ROW(D40))),"")</f>
        <v/>
      </c>
      <c r="S46" s="45"/>
      <c r="T46" s="45">
        <f t="shared" si="61"/>
        <v>0</v>
      </c>
      <c r="U46" s="6">
        <f t="shared" si="62"/>
        <v>0</v>
      </c>
      <c r="V46" s="43">
        <f>+IF(COUNTBLANK(I46:K46)=2,VLOOKUP(I46,Rechnen!$A$1:$C$13,3,FALSE),IF(COUNTBLANK(I46:K46)=1,+VLOOKUP(I46,Rechnen!$A$1:$C$13,3,FALSE)+VLOOKUP(J46,Rechnen!$A$1:$C$13,3,FALSE),IF(COUNTBLANK(I46:K46)=0,VLOOKUP(I46,Rechnen!$A$1:$C$13,3,FALSE)+VLOOKUP(J46,Rechnen!$A$1:$C$13,3,FALSE)+VLOOKUP(K46,Rechnen!$A$1:$C$13,3,FALSE),0)))</f>
        <v>0</v>
      </c>
      <c r="W46" s="562">
        <f>IF(COUNTA(Meldeliste!$O$4:$O$68)=0,0,SUMPRODUCT(($G$7:$G$70=G46)*($M$7:$M$70=M46)*(($L$7:$L$70&lt;=L46)*-1)))</f>
        <v>0</v>
      </c>
      <c r="X46" s="15"/>
      <c r="Y46" s="549" t="str">
        <f t="array" ref="Y46">IFERROR(INDEX(Meldeliste!$M$1:$M$68,LARGE((Meldeliste!$D$1:$D$68=$E$3)*(ROW(Meldeliste!$D$1:$D$68)),COUNTIF(Meldeliste!$D$1:$D$68,$E$3)+1-ROW(G40))),"")</f>
        <v/>
      </c>
      <c r="Z46" s="328" t="str">
        <f t="array" ref="Z46">IFERROR(INDEX(Meldeliste!$P$1:$P$68,LARGE((Meldeliste!$D$1:$D$68=$E$3)*(ROW(Meldeliste!$D$1:$D$68)),COUNTIF(Meldeliste!$D$1:$D$68,$E$3)+1-ROW(G40))),"")</f>
        <v/>
      </c>
      <c r="AB46" s="1">
        <f t="shared" si="66"/>
        <v>0</v>
      </c>
      <c r="AC46" s="1">
        <f t="shared" si="67"/>
        <v>0</v>
      </c>
      <c r="AD46" s="1">
        <f t="shared" si="68"/>
        <v>0</v>
      </c>
      <c r="AE46" s="1">
        <f t="shared" si="69"/>
        <v>0</v>
      </c>
      <c r="AF46" s="1">
        <f t="shared" si="70"/>
        <v>0</v>
      </c>
      <c r="AH46" s="1">
        <f t="shared" si="71"/>
        <v>0</v>
      </c>
      <c r="AI46" s="1">
        <f t="shared" si="72"/>
        <v>0</v>
      </c>
      <c r="AJ46" s="1">
        <f t="shared" si="73"/>
        <v>0</v>
      </c>
      <c r="AK46" s="1">
        <f t="shared" si="74"/>
        <v>0</v>
      </c>
      <c r="AL46" s="1">
        <f t="shared" si="75"/>
        <v>0</v>
      </c>
      <c r="AN46" s="1">
        <f t="shared" si="76"/>
        <v>0</v>
      </c>
      <c r="AO46" s="1">
        <f t="shared" si="77"/>
        <v>0</v>
      </c>
      <c r="AP46" s="1">
        <f t="shared" si="78"/>
        <v>0</v>
      </c>
      <c r="AQ46" s="1">
        <f t="shared" si="79"/>
        <v>0</v>
      </c>
      <c r="AR46" s="1">
        <f t="shared" si="80"/>
        <v>0</v>
      </c>
      <c r="AT46" s="1">
        <f t="shared" si="81"/>
        <v>0</v>
      </c>
      <c r="AU46" s="1">
        <f t="shared" si="82"/>
        <v>0</v>
      </c>
      <c r="AV46" s="1">
        <f t="shared" si="83"/>
        <v>0</v>
      </c>
      <c r="AW46" s="1">
        <f t="shared" si="84"/>
        <v>0</v>
      </c>
      <c r="AX46" s="1">
        <f t="shared" si="85"/>
        <v>0</v>
      </c>
      <c r="AZ46" s="1">
        <f t="shared" si="86"/>
        <v>0</v>
      </c>
      <c r="BA46" s="1">
        <f t="shared" si="87"/>
        <v>0</v>
      </c>
      <c r="BB46" s="1">
        <f t="shared" si="88"/>
        <v>0</v>
      </c>
      <c r="BC46" s="1">
        <f t="shared" si="89"/>
        <v>0</v>
      </c>
      <c r="BD46" s="1">
        <f t="shared" si="90"/>
        <v>0</v>
      </c>
      <c r="BF46" s="1">
        <f t="shared" si="91"/>
        <v>0</v>
      </c>
      <c r="BG46" s="1">
        <f t="shared" si="92"/>
        <v>0</v>
      </c>
      <c r="BH46" s="1">
        <f t="shared" si="93"/>
        <v>0</v>
      </c>
      <c r="BI46" s="1">
        <f t="shared" si="94"/>
        <v>0</v>
      </c>
      <c r="BJ46" s="1">
        <f t="shared" si="95"/>
        <v>0</v>
      </c>
    </row>
    <row r="47" spans="1:71" ht="28.5" customHeight="1">
      <c r="A47" s="332" t="str">
        <f t="array" ref="A47">IFERROR(INDEX(Meldeliste!$C$1:$C$68,LARGE((Meldeliste!$D$1:$D$68=$E$3)*(ROW(Meldeliste!$D$1:$D$68)),COUNTIF(Meldeliste!$D$1:$D$68,$E$3)+1-ROW(B41))),"")</f>
        <v/>
      </c>
      <c r="B47" s="316" t="str">
        <f t="array" ref="B47">IFERROR(INDEX(Meldeliste!$F$1:$F$68,LARGE((Meldeliste!$D$1:$D$68=$E$3)*(ROW(Meldeliste!$D$1:$D$68)),COUNTIF(Meldeliste!$D$1:$D$68,$E$3)+1-ROW(C41))),"")</f>
        <v/>
      </c>
      <c r="C47" s="316" t="str">
        <f t="array" ref="C47">IFERROR(INDEX(Meldeliste!$G$1:$G$68,LARGE((Meldeliste!$D$1:$D$68=$E$3)*(ROW(Meldeliste!$D$1:$D$68)),COUNTIF(Meldeliste!$D$1:$D$68,$E$3)+1-ROW(D41))),"")</f>
        <v/>
      </c>
      <c r="D47" s="316" t="str">
        <f t="array" ref="D47">IFERROR(INDEX(Meldeliste!$H$1:$H$68,LARGE((Meldeliste!$D$1:$D$68=$E$3)*(ROW(Meldeliste!$D$1:$D$68)),COUNTIF(Meldeliste!$D$1:$D$68,$E$3)+1-ROW(D41))),"")</f>
        <v/>
      </c>
      <c r="E47" s="317" t="str">
        <f t="array" ref="E47">IFERROR(INDEX(Meldeliste!$I$1:$I$68,LARGE((Meldeliste!$D$1:$D$68=$E$3)*(ROW(Meldeliste!$D$1:$D$68)),COUNTIF(Meldeliste!$D$1:$D$68,$E$3)+1-ROW(E41))),"")</f>
        <v/>
      </c>
      <c r="F47" s="317" t="str">
        <f t="array" ref="F47">IFERROR(INDEX(Meldeliste!$J$1:$J$68,LARGE((Meldeliste!$D$1:$D$68=$E$3)*(ROW(Meldeliste!$D$1:$D$68)),COUNTIF(Meldeliste!$D$1:$D$68,$E$3)+1-ROW(F41))),"")</f>
        <v/>
      </c>
      <c r="G47" s="533" t="str">
        <f t="array" ref="G47">IFERROR(INDEX(Meldeliste!$K$1:$K$68,LARGE((Meldeliste!$D$1:$D$68=$E$3)*(ROW(Meldeliste!$D$1:$D$68)),COUNTIF(Meldeliste!$D$1:$D$68,$E$3)+1-ROW(G41))),"")</f>
        <v/>
      </c>
      <c r="H47" s="535" t="str">
        <f t="array" ref="H47">IFERROR(INDEX(Meldeliste!$L$1:$L$68,LARGE((Meldeliste!$D$1:$D$68=$E$3)*(ROW(Meldeliste!$D$1:$D$68)),COUNTIF(Meldeliste!$D$1:$D$68,$E$3)+1-ROW(F41))),"")</f>
        <v/>
      </c>
      <c r="I47" s="256" t="str">
        <f>+IF(ISNUMBER($A47)=TRUE,+IF(Stammdaten!$C$20,"dns",""),"")</f>
        <v/>
      </c>
      <c r="J47" s="257" t="str">
        <f>+IF(ISNUMBER($A47)=TRUE,+IF(Stammdaten!$C$20&gt;1,"dns",""),"")</f>
        <v/>
      </c>
      <c r="K47" s="527" t="str">
        <f>+IF(ISNUMBER($A47)=TRUE,+IF(Stammdaten!$C$20&gt;2,"dns",""),"")</f>
        <v/>
      </c>
      <c r="L47" s="558" t="str">
        <f t="array" ref="L47">+IF(ISNUMBER($A47)=TRUE,+IF(Stammdaten!$C$20,IFERROR(INDEX(Meldeliste!$O$1:$O$68,LARGE((Meldeliste!$D$1:$D$68=$E$3)*(ROW(Meldeliste!$D$1:$D$68)),COUNTIF(Meldeliste!$D$1:$D$68,$E$3)+1-ROW(G41))),""),""),"")</f>
        <v/>
      </c>
      <c r="M47" s="347" t="str">
        <f t="shared" si="64"/>
        <v/>
      </c>
      <c r="N47" s="348" t="str">
        <f t="shared" si="59"/>
        <v/>
      </c>
      <c r="O47" s="349" t="str">
        <f t="shared" si="65"/>
        <v/>
      </c>
      <c r="P47" s="41" t="str">
        <f t="shared" ca="1" si="60"/>
        <v/>
      </c>
      <c r="Q47" s="44">
        <f t="shared" si="63"/>
        <v>41</v>
      </c>
      <c r="R47" s="6" t="str">
        <f t="array" ref="R47">IFERROR(INDEX(Meldeliste!$Q$1:$Q$68,LARGE((Meldeliste!$D$1:$D$68=$E$3)*(ROW(Meldeliste!$D$1:$D$68)),COUNTIF(Meldeliste!$D$1:$D$68,$E$3)+1-ROW(D41))),"")</f>
        <v/>
      </c>
      <c r="S47" s="45"/>
      <c r="T47" s="45">
        <f t="shared" si="61"/>
        <v>0</v>
      </c>
      <c r="U47" s="6">
        <f t="shared" si="62"/>
        <v>0</v>
      </c>
      <c r="V47" s="43">
        <f>+IF(COUNTBLANK(I47:K47)=2,VLOOKUP(I47,Rechnen!$A$1:$C$13,3,FALSE),IF(COUNTBLANK(I47:K47)=1,+VLOOKUP(I47,Rechnen!$A$1:$C$13,3,FALSE)+VLOOKUP(J47,Rechnen!$A$1:$C$13,3,FALSE),IF(COUNTBLANK(I47:K47)=0,VLOOKUP(I47,Rechnen!$A$1:$C$13,3,FALSE)+VLOOKUP(J47,Rechnen!$A$1:$C$13,3,FALSE)+VLOOKUP(K47,Rechnen!$A$1:$C$13,3,FALSE),0)))</f>
        <v>0</v>
      </c>
      <c r="W47" s="562">
        <f>IF(COUNTA(Meldeliste!$O$4:$O$68)=0,0,SUMPRODUCT(($G$7:$G$70=G47)*($M$7:$M$70=M47)*(($L$7:$L$70&lt;=L47)*-1)))</f>
        <v>0</v>
      </c>
      <c r="X47" s="15"/>
      <c r="Y47" s="549" t="str">
        <f t="array" ref="Y47">IFERROR(INDEX(Meldeliste!$M$1:$M$68,LARGE((Meldeliste!$D$1:$D$68=$E$3)*(ROW(Meldeliste!$D$1:$D$68)),COUNTIF(Meldeliste!$D$1:$D$68,$E$3)+1-ROW(G41))),"")</f>
        <v/>
      </c>
      <c r="Z47" s="328" t="str">
        <f t="array" ref="Z47">IFERROR(INDEX(Meldeliste!$P$1:$P$68,LARGE((Meldeliste!$D$1:$D$68=$E$3)*(ROW(Meldeliste!$D$1:$D$68)),COUNTIF(Meldeliste!$D$1:$D$68,$E$3)+1-ROW(G41))),"")</f>
        <v/>
      </c>
      <c r="AB47" s="1">
        <f t="shared" si="66"/>
        <v>0</v>
      </c>
      <c r="AC47" s="1">
        <f t="shared" si="67"/>
        <v>0</v>
      </c>
      <c r="AD47" s="1">
        <f t="shared" si="68"/>
        <v>0</v>
      </c>
      <c r="AE47" s="1">
        <f t="shared" si="69"/>
        <v>0</v>
      </c>
      <c r="AF47" s="1">
        <f t="shared" si="70"/>
        <v>0</v>
      </c>
      <c r="AH47" s="1">
        <f t="shared" si="71"/>
        <v>0</v>
      </c>
      <c r="AI47" s="1">
        <f t="shared" si="72"/>
        <v>0</v>
      </c>
      <c r="AJ47" s="1">
        <f t="shared" si="73"/>
        <v>0</v>
      </c>
      <c r="AK47" s="1">
        <f t="shared" si="74"/>
        <v>0</v>
      </c>
      <c r="AL47" s="1">
        <f t="shared" si="75"/>
        <v>0</v>
      </c>
      <c r="AN47" s="1">
        <f t="shared" si="76"/>
        <v>0</v>
      </c>
      <c r="AO47" s="1">
        <f t="shared" si="77"/>
        <v>0</v>
      </c>
      <c r="AP47" s="1">
        <f t="shared" si="78"/>
        <v>0</v>
      </c>
      <c r="AQ47" s="1">
        <f t="shared" si="79"/>
        <v>0</v>
      </c>
      <c r="AR47" s="1">
        <f t="shared" si="80"/>
        <v>0</v>
      </c>
      <c r="AT47" s="1">
        <f t="shared" si="81"/>
        <v>0</v>
      </c>
      <c r="AU47" s="1">
        <f t="shared" si="82"/>
        <v>0</v>
      </c>
      <c r="AV47" s="1">
        <f t="shared" si="83"/>
        <v>0</v>
      </c>
      <c r="AW47" s="1">
        <f t="shared" si="84"/>
        <v>0</v>
      </c>
      <c r="AX47" s="1">
        <f t="shared" si="85"/>
        <v>0</v>
      </c>
      <c r="AZ47" s="1">
        <f t="shared" si="86"/>
        <v>0</v>
      </c>
      <c r="BA47" s="1">
        <f t="shared" si="87"/>
        <v>0</v>
      </c>
      <c r="BB47" s="1">
        <f t="shared" si="88"/>
        <v>0</v>
      </c>
      <c r="BC47" s="1">
        <f t="shared" si="89"/>
        <v>0</v>
      </c>
      <c r="BD47" s="1">
        <f t="shared" si="90"/>
        <v>0</v>
      </c>
      <c r="BF47" s="1">
        <f t="shared" si="91"/>
        <v>0</v>
      </c>
      <c r="BG47" s="1">
        <f t="shared" si="92"/>
        <v>0</v>
      </c>
      <c r="BH47" s="1">
        <f t="shared" si="93"/>
        <v>0</v>
      </c>
      <c r="BI47" s="1">
        <f t="shared" si="94"/>
        <v>0</v>
      </c>
      <c r="BJ47" s="1">
        <f t="shared" si="95"/>
        <v>0</v>
      </c>
    </row>
    <row r="48" spans="1:71" ht="28.5" customHeight="1">
      <c r="A48" s="332" t="str">
        <f t="array" ref="A48">IFERROR(INDEX(Meldeliste!$C$1:$C$68,LARGE((Meldeliste!$D$1:$D$68=$E$3)*(ROW(Meldeliste!$D$1:$D$68)),COUNTIF(Meldeliste!$D$1:$D$68,$E$3)+1-ROW(B42))),"")</f>
        <v/>
      </c>
      <c r="B48" s="316" t="str">
        <f t="array" ref="B48">IFERROR(INDEX(Meldeliste!$F$1:$F$68,LARGE((Meldeliste!$D$1:$D$68=$E$3)*(ROW(Meldeliste!$D$1:$D$68)),COUNTIF(Meldeliste!$D$1:$D$68,$E$3)+1-ROW(C42))),"")</f>
        <v/>
      </c>
      <c r="C48" s="316" t="str">
        <f t="array" ref="C48">IFERROR(INDEX(Meldeliste!$G$1:$G$68,LARGE((Meldeliste!$D$1:$D$68=$E$3)*(ROW(Meldeliste!$D$1:$D$68)),COUNTIF(Meldeliste!$D$1:$D$68,$E$3)+1-ROW(D42))),"")</f>
        <v/>
      </c>
      <c r="D48" s="316" t="str">
        <f t="array" ref="D48">IFERROR(INDEX(Meldeliste!$H$1:$H$68,LARGE((Meldeliste!$D$1:$D$68=$E$3)*(ROW(Meldeliste!$D$1:$D$68)),COUNTIF(Meldeliste!$D$1:$D$68,$E$3)+1-ROW(D42))),"")</f>
        <v/>
      </c>
      <c r="E48" s="317" t="str">
        <f t="array" ref="E48">IFERROR(INDEX(Meldeliste!$I$1:$I$68,LARGE((Meldeliste!$D$1:$D$68=$E$3)*(ROW(Meldeliste!$D$1:$D$68)),COUNTIF(Meldeliste!$D$1:$D$68,$E$3)+1-ROW(E42))),"")</f>
        <v/>
      </c>
      <c r="F48" s="317" t="str">
        <f t="array" ref="F48">IFERROR(INDEX(Meldeliste!$J$1:$J$68,LARGE((Meldeliste!$D$1:$D$68=$E$3)*(ROW(Meldeliste!$D$1:$D$68)),COUNTIF(Meldeliste!$D$1:$D$68,$E$3)+1-ROW(F42))),"")</f>
        <v/>
      </c>
      <c r="G48" s="533" t="str">
        <f t="array" ref="G48">IFERROR(INDEX(Meldeliste!$K$1:$K$68,LARGE((Meldeliste!$D$1:$D$68=$E$3)*(ROW(Meldeliste!$D$1:$D$68)),COUNTIF(Meldeliste!$D$1:$D$68,$E$3)+1-ROW(G42))),"")</f>
        <v/>
      </c>
      <c r="H48" s="535" t="str">
        <f t="array" ref="H48">IFERROR(INDEX(Meldeliste!$L$1:$L$68,LARGE((Meldeliste!$D$1:$D$68=$E$3)*(ROW(Meldeliste!$D$1:$D$68)),COUNTIF(Meldeliste!$D$1:$D$68,$E$3)+1-ROW(F42))),"")</f>
        <v/>
      </c>
      <c r="I48" s="256" t="str">
        <f>+IF(ISNUMBER($A48)=TRUE,+IF(Stammdaten!$C$20,"dns",""),"")</f>
        <v/>
      </c>
      <c r="J48" s="257" t="str">
        <f>+IF(ISNUMBER($A48)=TRUE,+IF(Stammdaten!$C$20&gt;1,"dns",""),"")</f>
        <v/>
      </c>
      <c r="K48" s="527" t="str">
        <f>+IF(ISNUMBER($A48)=TRUE,+IF(Stammdaten!$C$20&gt;2,"dns",""),"")</f>
        <v/>
      </c>
      <c r="L48" s="558" t="str">
        <f t="array" ref="L48">+IF(ISNUMBER($A48)=TRUE,+IF(Stammdaten!$C$20,IFERROR(INDEX(Meldeliste!$O$1:$O$68,LARGE((Meldeliste!$D$1:$D$68=$E$3)*(ROW(Meldeliste!$D$1:$D$68)),COUNTIF(Meldeliste!$D$1:$D$68,$E$3)+1-ROW(G42))),""),""),"")</f>
        <v/>
      </c>
      <c r="M48" s="347" t="str">
        <f t="shared" si="64"/>
        <v/>
      </c>
      <c r="N48" s="348" t="str">
        <f t="shared" si="59"/>
        <v/>
      </c>
      <c r="O48" s="349" t="str">
        <f t="shared" si="65"/>
        <v/>
      </c>
      <c r="P48" s="41" t="str">
        <f t="shared" ca="1" si="60"/>
        <v/>
      </c>
      <c r="Q48" s="44">
        <f t="shared" si="63"/>
        <v>42</v>
      </c>
      <c r="R48" s="6" t="str">
        <f t="array" ref="R48">IFERROR(INDEX(Meldeliste!$Q$1:$Q$68,LARGE((Meldeliste!$D$1:$D$68=$E$3)*(ROW(Meldeliste!$D$1:$D$68)),COUNTIF(Meldeliste!$D$1:$D$68,$E$3)+1-ROW(D42))),"")</f>
        <v/>
      </c>
      <c r="S48" s="45"/>
      <c r="T48" s="45">
        <f t="shared" si="61"/>
        <v>0</v>
      </c>
      <c r="U48" s="6">
        <f t="shared" si="62"/>
        <v>0</v>
      </c>
      <c r="V48" s="43">
        <f>+IF(COUNTBLANK(I48:K48)=2,VLOOKUP(I48,Rechnen!$A$1:$C$13,3,FALSE),IF(COUNTBLANK(I48:K48)=1,+VLOOKUP(I48,Rechnen!$A$1:$C$13,3,FALSE)+VLOOKUP(J48,Rechnen!$A$1:$C$13,3,FALSE),IF(COUNTBLANK(I48:K48)=0,VLOOKUP(I48,Rechnen!$A$1:$C$13,3,FALSE)+VLOOKUP(J48,Rechnen!$A$1:$C$13,3,FALSE)+VLOOKUP(K48,Rechnen!$A$1:$C$13,3,FALSE),0)))</f>
        <v>0</v>
      </c>
      <c r="W48" s="562">
        <f>IF(COUNTA(Meldeliste!$O$4:$O$68)=0,0,SUMPRODUCT(($G$7:$G$70=G48)*($M$7:$M$70=M48)*(($L$7:$L$70&lt;=L48)*-1)))</f>
        <v>0</v>
      </c>
      <c r="X48" s="15"/>
      <c r="Y48" s="549" t="str">
        <f t="array" ref="Y48">IFERROR(INDEX(Meldeliste!$M$1:$M$68,LARGE((Meldeliste!$D$1:$D$68=$E$3)*(ROW(Meldeliste!$D$1:$D$68)),COUNTIF(Meldeliste!$D$1:$D$68,$E$3)+1-ROW(G42))),"")</f>
        <v/>
      </c>
      <c r="Z48" s="328" t="str">
        <f t="array" ref="Z48">IFERROR(INDEX(Meldeliste!$P$1:$P$68,LARGE((Meldeliste!$D$1:$D$68=$E$3)*(ROW(Meldeliste!$D$1:$D$68)),COUNTIF(Meldeliste!$D$1:$D$68,$E$3)+1-ROW(G42))),"")</f>
        <v/>
      </c>
      <c r="AB48" s="1">
        <f t="shared" si="66"/>
        <v>0</v>
      </c>
      <c r="AC48" s="1">
        <f t="shared" si="67"/>
        <v>0</v>
      </c>
      <c r="AD48" s="1">
        <f t="shared" si="68"/>
        <v>0</v>
      </c>
      <c r="AE48" s="1">
        <f t="shared" si="69"/>
        <v>0</v>
      </c>
      <c r="AF48" s="1">
        <f t="shared" si="70"/>
        <v>0</v>
      </c>
      <c r="AH48" s="1">
        <f t="shared" si="71"/>
        <v>0</v>
      </c>
      <c r="AI48" s="1">
        <f t="shared" si="72"/>
        <v>0</v>
      </c>
      <c r="AJ48" s="1">
        <f t="shared" si="73"/>
        <v>0</v>
      </c>
      <c r="AK48" s="1">
        <f t="shared" si="74"/>
        <v>0</v>
      </c>
      <c r="AL48" s="1">
        <f t="shared" si="75"/>
        <v>0</v>
      </c>
      <c r="AN48" s="1">
        <f t="shared" si="76"/>
        <v>0</v>
      </c>
      <c r="AO48" s="1">
        <f t="shared" si="77"/>
        <v>0</v>
      </c>
      <c r="AP48" s="1">
        <f t="shared" si="78"/>
        <v>0</v>
      </c>
      <c r="AQ48" s="1">
        <f t="shared" si="79"/>
        <v>0</v>
      </c>
      <c r="AR48" s="1">
        <f t="shared" si="80"/>
        <v>0</v>
      </c>
      <c r="AT48" s="1">
        <f t="shared" si="81"/>
        <v>0</v>
      </c>
      <c r="AU48" s="1">
        <f t="shared" si="82"/>
        <v>0</v>
      </c>
      <c r="AV48" s="1">
        <f t="shared" si="83"/>
        <v>0</v>
      </c>
      <c r="AW48" s="1">
        <f t="shared" si="84"/>
        <v>0</v>
      </c>
      <c r="AX48" s="1">
        <f t="shared" si="85"/>
        <v>0</v>
      </c>
      <c r="AZ48" s="1">
        <f t="shared" si="86"/>
        <v>0</v>
      </c>
      <c r="BA48" s="1">
        <f t="shared" si="87"/>
        <v>0</v>
      </c>
      <c r="BB48" s="1">
        <f t="shared" si="88"/>
        <v>0</v>
      </c>
      <c r="BC48" s="1">
        <f t="shared" si="89"/>
        <v>0</v>
      </c>
      <c r="BD48" s="1">
        <f t="shared" si="90"/>
        <v>0</v>
      </c>
      <c r="BF48" s="1">
        <f t="shared" si="91"/>
        <v>0</v>
      </c>
      <c r="BG48" s="1">
        <f t="shared" si="92"/>
        <v>0</v>
      </c>
      <c r="BH48" s="1">
        <f t="shared" si="93"/>
        <v>0</v>
      </c>
      <c r="BI48" s="1">
        <f t="shared" si="94"/>
        <v>0</v>
      </c>
      <c r="BJ48" s="1">
        <f t="shared" si="95"/>
        <v>0</v>
      </c>
    </row>
    <row r="49" spans="1:62" ht="28.5" customHeight="1">
      <c r="A49" s="332" t="str">
        <f t="array" ref="A49">IFERROR(INDEX(Meldeliste!$C$1:$C$68,LARGE((Meldeliste!$D$1:$D$68=$E$3)*(ROW(Meldeliste!$D$1:$D$68)),COUNTIF(Meldeliste!$D$1:$D$68,$E$3)+1-ROW(B43))),"")</f>
        <v/>
      </c>
      <c r="B49" s="316" t="str">
        <f t="array" ref="B49">IFERROR(INDEX(Meldeliste!$F$1:$F$68,LARGE((Meldeliste!$D$1:$D$68=$E$3)*(ROW(Meldeliste!$D$1:$D$68)),COUNTIF(Meldeliste!$D$1:$D$68,$E$3)+1-ROW(C43))),"")</f>
        <v/>
      </c>
      <c r="C49" s="316" t="str">
        <f t="array" ref="C49">IFERROR(INDEX(Meldeliste!$G$1:$G$68,LARGE((Meldeliste!$D$1:$D$68=$E$3)*(ROW(Meldeliste!$D$1:$D$68)),COUNTIF(Meldeliste!$D$1:$D$68,$E$3)+1-ROW(D43))),"")</f>
        <v/>
      </c>
      <c r="D49" s="316" t="str">
        <f t="array" ref="D49">IFERROR(INDEX(Meldeliste!$H$1:$H$68,LARGE((Meldeliste!$D$1:$D$68=$E$3)*(ROW(Meldeliste!$D$1:$D$68)),COUNTIF(Meldeliste!$D$1:$D$68,$E$3)+1-ROW(D43))),"")</f>
        <v/>
      </c>
      <c r="E49" s="317" t="str">
        <f t="array" ref="E49">IFERROR(INDEX(Meldeliste!$I$1:$I$68,LARGE((Meldeliste!$D$1:$D$68=$E$3)*(ROW(Meldeliste!$D$1:$D$68)),COUNTIF(Meldeliste!$D$1:$D$68,$E$3)+1-ROW(E43))),"")</f>
        <v/>
      </c>
      <c r="F49" s="317" t="str">
        <f t="array" ref="F49">IFERROR(INDEX(Meldeliste!$J$1:$J$68,LARGE((Meldeliste!$D$1:$D$68=$E$3)*(ROW(Meldeliste!$D$1:$D$68)),COUNTIF(Meldeliste!$D$1:$D$68,$E$3)+1-ROW(F43))),"")</f>
        <v/>
      </c>
      <c r="G49" s="533" t="str">
        <f t="array" ref="G49">IFERROR(INDEX(Meldeliste!$K$1:$K$68,LARGE((Meldeliste!$D$1:$D$68=$E$3)*(ROW(Meldeliste!$D$1:$D$68)),COUNTIF(Meldeliste!$D$1:$D$68,$E$3)+1-ROW(G43))),"")</f>
        <v/>
      </c>
      <c r="H49" s="535" t="str">
        <f t="array" ref="H49">IFERROR(INDEX(Meldeliste!$L$1:$L$68,LARGE((Meldeliste!$D$1:$D$68=$E$3)*(ROW(Meldeliste!$D$1:$D$68)),COUNTIF(Meldeliste!$D$1:$D$68,$E$3)+1-ROW(F43))),"")</f>
        <v/>
      </c>
      <c r="I49" s="256" t="str">
        <f>+IF(ISNUMBER($A49)=TRUE,+IF(Stammdaten!$C$20,"dns",""),"")</f>
        <v/>
      </c>
      <c r="J49" s="257" t="str">
        <f>+IF(ISNUMBER($A49)=TRUE,+IF(Stammdaten!$C$20&gt;1,"dns",""),"")</f>
        <v/>
      </c>
      <c r="K49" s="527" t="str">
        <f>+IF(ISNUMBER($A49)=TRUE,+IF(Stammdaten!$C$20&gt;2,"dns",""),"")</f>
        <v/>
      </c>
      <c r="L49" s="558" t="str">
        <f t="array" ref="L49">+IF(ISNUMBER($A49)=TRUE,+IF(Stammdaten!$C$20,IFERROR(INDEX(Meldeliste!$O$1:$O$68,LARGE((Meldeliste!$D$1:$D$68=$E$3)*(ROW(Meldeliste!$D$1:$D$68)),COUNTIF(Meldeliste!$D$1:$D$68,$E$3)+1-ROW(G43))),""),""),"")</f>
        <v/>
      </c>
      <c r="M49" s="347" t="str">
        <f t="shared" si="64"/>
        <v/>
      </c>
      <c r="N49" s="348" t="str">
        <f t="shared" si="59"/>
        <v/>
      </c>
      <c r="O49" s="349" t="str">
        <f t="shared" si="65"/>
        <v/>
      </c>
      <c r="P49" s="41" t="str">
        <f t="shared" ca="1" si="60"/>
        <v/>
      </c>
      <c r="Q49" s="44">
        <f t="shared" si="63"/>
        <v>43</v>
      </c>
      <c r="R49" s="6" t="str">
        <f t="array" ref="R49">IFERROR(INDEX(Meldeliste!$Q$1:$Q$68,LARGE((Meldeliste!$D$1:$D$68=$E$3)*(ROW(Meldeliste!$D$1:$D$68)),COUNTIF(Meldeliste!$D$1:$D$68,$E$3)+1-ROW(D43))),"")</f>
        <v/>
      </c>
      <c r="S49" s="45"/>
      <c r="T49" s="45">
        <f t="shared" si="61"/>
        <v>0</v>
      </c>
      <c r="U49" s="6">
        <f t="shared" si="62"/>
        <v>0</v>
      </c>
      <c r="V49" s="43">
        <f>+IF(COUNTBLANK(I49:K49)=2,VLOOKUP(I49,Rechnen!$A$1:$C$13,3,FALSE),IF(COUNTBLANK(I49:K49)=1,+VLOOKUP(I49,Rechnen!$A$1:$C$13,3,FALSE)+VLOOKUP(J49,Rechnen!$A$1:$C$13,3,FALSE),IF(COUNTBLANK(I49:K49)=0,VLOOKUP(I49,Rechnen!$A$1:$C$13,3,FALSE)+VLOOKUP(J49,Rechnen!$A$1:$C$13,3,FALSE)+VLOOKUP(K49,Rechnen!$A$1:$C$13,3,FALSE),0)))</f>
        <v>0</v>
      </c>
      <c r="W49" s="562">
        <f>IF(COUNTA(Meldeliste!$O$4:$O$68)=0,0,SUMPRODUCT(($G$7:$G$70=G49)*($M$7:$M$70=M49)*(($L$7:$L$70&lt;=L49)*-1)))</f>
        <v>0</v>
      </c>
      <c r="X49" s="15"/>
      <c r="Y49" s="549" t="str">
        <f t="array" ref="Y49">IFERROR(INDEX(Meldeliste!$M$1:$M$68,LARGE((Meldeliste!$D$1:$D$68=$E$3)*(ROW(Meldeliste!$D$1:$D$68)),COUNTIF(Meldeliste!$D$1:$D$68,$E$3)+1-ROW(G43))),"")</f>
        <v/>
      </c>
      <c r="Z49" s="328" t="str">
        <f t="array" ref="Z49">IFERROR(INDEX(Meldeliste!$P$1:$P$68,LARGE((Meldeliste!$D$1:$D$68=$E$3)*(ROW(Meldeliste!$D$1:$D$68)),COUNTIF(Meldeliste!$D$1:$D$68,$E$3)+1-ROW(G43))),"")</f>
        <v/>
      </c>
      <c r="AB49" s="1">
        <f t="shared" si="66"/>
        <v>0</v>
      </c>
      <c r="AC49" s="1">
        <f t="shared" si="67"/>
        <v>0</v>
      </c>
      <c r="AD49" s="1">
        <f t="shared" si="68"/>
        <v>0</v>
      </c>
      <c r="AE49" s="1">
        <f t="shared" si="69"/>
        <v>0</v>
      </c>
      <c r="AF49" s="1">
        <f t="shared" si="70"/>
        <v>0</v>
      </c>
      <c r="AH49" s="1">
        <f t="shared" si="71"/>
        <v>0</v>
      </c>
      <c r="AI49" s="1">
        <f t="shared" si="72"/>
        <v>0</v>
      </c>
      <c r="AJ49" s="1">
        <f t="shared" si="73"/>
        <v>0</v>
      </c>
      <c r="AK49" s="1">
        <f t="shared" si="74"/>
        <v>0</v>
      </c>
      <c r="AL49" s="1">
        <f t="shared" si="75"/>
        <v>0</v>
      </c>
      <c r="AN49" s="1">
        <f t="shared" si="76"/>
        <v>0</v>
      </c>
      <c r="AO49" s="1">
        <f t="shared" si="77"/>
        <v>0</v>
      </c>
      <c r="AP49" s="1">
        <f t="shared" si="78"/>
        <v>0</v>
      </c>
      <c r="AQ49" s="1">
        <f t="shared" si="79"/>
        <v>0</v>
      </c>
      <c r="AR49" s="1">
        <f t="shared" si="80"/>
        <v>0</v>
      </c>
      <c r="AT49" s="1">
        <f t="shared" si="81"/>
        <v>0</v>
      </c>
      <c r="AU49" s="1">
        <f t="shared" si="82"/>
        <v>0</v>
      </c>
      <c r="AV49" s="1">
        <f t="shared" si="83"/>
        <v>0</v>
      </c>
      <c r="AW49" s="1">
        <f t="shared" si="84"/>
        <v>0</v>
      </c>
      <c r="AX49" s="1">
        <f t="shared" si="85"/>
        <v>0</v>
      </c>
      <c r="AZ49" s="1">
        <f t="shared" si="86"/>
        <v>0</v>
      </c>
      <c r="BA49" s="1">
        <f t="shared" si="87"/>
        <v>0</v>
      </c>
      <c r="BB49" s="1">
        <f t="shared" si="88"/>
        <v>0</v>
      </c>
      <c r="BC49" s="1">
        <f t="shared" si="89"/>
        <v>0</v>
      </c>
      <c r="BD49" s="1">
        <f t="shared" si="90"/>
        <v>0</v>
      </c>
      <c r="BF49" s="1">
        <f t="shared" si="91"/>
        <v>0</v>
      </c>
      <c r="BG49" s="1">
        <f t="shared" si="92"/>
        <v>0</v>
      </c>
      <c r="BH49" s="1">
        <f t="shared" si="93"/>
        <v>0</v>
      </c>
      <c r="BI49" s="1">
        <f t="shared" si="94"/>
        <v>0</v>
      </c>
      <c r="BJ49" s="1">
        <f t="shared" si="95"/>
        <v>0</v>
      </c>
    </row>
    <row r="50" spans="1:62" ht="28.5" customHeight="1">
      <c r="A50" s="332" t="str">
        <f t="array" ref="A50">IFERROR(INDEX(Meldeliste!$C$1:$C$68,LARGE((Meldeliste!$D$1:$D$68=$E$3)*(ROW(Meldeliste!$D$1:$D$68)),COUNTIF(Meldeliste!$D$1:$D$68,$E$3)+1-ROW(B44))),"")</f>
        <v/>
      </c>
      <c r="B50" s="316" t="str">
        <f t="array" ref="B50">IFERROR(INDEX(Meldeliste!$F$1:$F$68,LARGE((Meldeliste!$D$1:$D$68=$E$3)*(ROW(Meldeliste!$D$1:$D$68)),COUNTIF(Meldeliste!$D$1:$D$68,$E$3)+1-ROW(C44))),"")</f>
        <v/>
      </c>
      <c r="C50" s="316" t="str">
        <f t="array" ref="C50">IFERROR(INDEX(Meldeliste!$G$1:$G$68,LARGE((Meldeliste!$D$1:$D$68=$E$3)*(ROW(Meldeliste!$D$1:$D$68)),COUNTIF(Meldeliste!$D$1:$D$68,$E$3)+1-ROW(D44))),"")</f>
        <v/>
      </c>
      <c r="D50" s="316" t="str">
        <f t="array" ref="D50">IFERROR(INDEX(Meldeliste!$H$1:$H$68,LARGE((Meldeliste!$D$1:$D$68=$E$3)*(ROW(Meldeliste!$D$1:$D$68)),COUNTIF(Meldeliste!$D$1:$D$68,$E$3)+1-ROW(D44))),"")</f>
        <v/>
      </c>
      <c r="E50" s="317" t="str">
        <f t="array" ref="E50">IFERROR(INDEX(Meldeliste!$I$1:$I$68,LARGE((Meldeliste!$D$1:$D$68=$E$3)*(ROW(Meldeliste!$D$1:$D$68)),COUNTIF(Meldeliste!$D$1:$D$68,$E$3)+1-ROW(E44))),"")</f>
        <v/>
      </c>
      <c r="F50" s="317" t="str">
        <f t="array" ref="F50">IFERROR(INDEX(Meldeliste!$J$1:$J$68,LARGE((Meldeliste!$D$1:$D$68=$E$3)*(ROW(Meldeliste!$D$1:$D$68)),COUNTIF(Meldeliste!$D$1:$D$68,$E$3)+1-ROW(F44))),"")</f>
        <v/>
      </c>
      <c r="G50" s="533" t="str">
        <f t="array" ref="G50">IFERROR(INDEX(Meldeliste!$K$1:$K$68,LARGE((Meldeliste!$D$1:$D$68=$E$3)*(ROW(Meldeliste!$D$1:$D$68)),COUNTIF(Meldeliste!$D$1:$D$68,$E$3)+1-ROW(G44))),"")</f>
        <v/>
      </c>
      <c r="H50" s="535" t="str">
        <f t="array" ref="H50">IFERROR(INDEX(Meldeliste!$L$1:$L$68,LARGE((Meldeliste!$D$1:$D$68=$E$3)*(ROW(Meldeliste!$D$1:$D$68)),COUNTIF(Meldeliste!$D$1:$D$68,$E$3)+1-ROW(F44))),"")</f>
        <v/>
      </c>
      <c r="I50" s="256" t="str">
        <f>+IF(ISNUMBER($A50)=TRUE,+IF(Stammdaten!$C$20,"dns",""),"")</f>
        <v/>
      </c>
      <c r="J50" s="257" t="str">
        <f>+IF(ISNUMBER($A50)=TRUE,+IF(Stammdaten!$C$20&gt;1,"dns",""),"")</f>
        <v/>
      </c>
      <c r="K50" s="527" t="str">
        <f>+IF(ISNUMBER($A50)=TRUE,+IF(Stammdaten!$C$20&gt;2,"dns",""),"")</f>
        <v/>
      </c>
      <c r="L50" s="558" t="str">
        <f t="array" ref="L50">+IF(ISNUMBER($A50)=TRUE,+IF(Stammdaten!$C$20,IFERROR(INDEX(Meldeliste!$O$1:$O$68,LARGE((Meldeliste!$D$1:$D$68=$E$3)*(ROW(Meldeliste!$D$1:$D$68)),COUNTIF(Meldeliste!$D$1:$D$68,$E$3)+1-ROW(G44))),""),""),"")</f>
        <v/>
      </c>
      <c r="M50" s="347" t="str">
        <f t="shared" si="64"/>
        <v/>
      </c>
      <c r="N50" s="348" t="str">
        <f t="shared" si="59"/>
        <v/>
      </c>
      <c r="O50" s="349" t="str">
        <f t="shared" si="65"/>
        <v/>
      </c>
      <c r="P50" s="41" t="str">
        <f t="shared" ca="1" si="60"/>
        <v/>
      </c>
      <c r="Q50" s="44">
        <f t="shared" si="63"/>
        <v>44</v>
      </c>
      <c r="R50" s="6" t="str">
        <f t="array" ref="R50">IFERROR(INDEX(Meldeliste!$Q$1:$Q$68,LARGE((Meldeliste!$D$1:$D$68=$E$3)*(ROW(Meldeliste!$D$1:$D$68)),COUNTIF(Meldeliste!$D$1:$D$68,$E$3)+1-ROW(D44))),"")</f>
        <v/>
      </c>
      <c r="S50" s="45"/>
      <c r="T50" s="45">
        <f t="shared" si="61"/>
        <v>0</v>
      </c>
      <c r="U50" s="6">
        <f t="shared" si="62"/>
        <v>0</v>
      </c>
      <c r="V50" s="43">
        <f>+IF(COUNTBLANK(I50:K50)=2,VLOOKUP(I50,Rechnen!$A$1:$C$13,3,FALSE),IF(COUNTBLANK(I50:K50)=1,+VLOOKUP(I50,Rechnen!$A$1:$C$13,3,FALSE)+VLOOKUP(J50,Rechnen!$A$1:$C$13,3,FALSE),IF(COUNTBLANK(I50:K50)=0,VLOOKUP(I50,Rechnen!$A$1:$C$13,3,FALSE)+VLOOKUP(J50,Rechnen!$A$1:$C$13,3,FALSE)+VLOOKUP(K50,Rechnen!$A$1:$C$13,3,FALSE),0)))</f>
        <v>0</v>
      </c>
      <c r="W50" s="562">
        <f>IF(COUNTA(Meldeliste!$O$4:$O$68)=0,0,SUMPRODUCT(($G$7:$G$70=G50)*($M$7:$M$70=M50)*(($L$7:$L$70&lt;=L50)*-1)))</f>
        <v>0</v>
      </c>
      <c r="X50" s="15"/>
      <c r="Y50" s="549" t="str">
        <f t="array" ref="Y50">IFERROR(INDEX(Meldeliste!$M$1:$M$68,LARGE((Meldeliste!$D$1:$D$68=$E$3)*(ROW(Meldeliste!$D$1:$D$68)),COUNTIF(Meldeliste!$D$1:$D$68,$E$3)+1-ROW(G44))),"")</f>
        <v/>
      </c>
      <c r="Z50" s="328" t="str">
        <f t="array" ref="Z50">IFERROR(INDEX(Meldeliste!$P$1:$P$68,LARGE((Meldeliste!$D$1:$D$68=$E$3)*(ROW(Meldeliste!$D$1:$D$68)),COUNTIF(Meldeliste!$D$1:$D$68,$E$3)+1-ROW(G44))),"")</f>
        <v/>
      </c>
      <c r="AB50" s="1">
        <f t="shared" si="66"/>
        <v>0</v>
      </c>
      <c r="AC50" s="1">
        <f t="shared" si="67"/>
        <v>0</v>
      </c>
      <c r="AD50" s="1">
        <f t="shared" si="68"/>
        <v>0</v>
      </c>
      <c r="AE50" s="1">
        <f t="shared" si="69"/>
        <v>0</v>
      </c>
      <c r="AF50" s="1">
        <f t="shared" si="70"/>
        <v>0</v>
      </c>
      <c r="AH50" s="1">
        <f t="shared" si="71"/>
        <v>0</v>
      </c>
      <c r="AI50" s="1">
        <f t="shared" si="72"/>
        <v>0</v>
      </c>
      <c r="AJ50" s="1">
        <f t="shared" si="73"/>
        <v>0</v>
      </c>
      <c r="AK50" s="1">
        <f t="shared" si="74"/>
        <v>0</v>
      </c>
      <c r="AL50" s="1">
        <f t="shared" si="75"/>
        <v>0</v>
      </c>
      <c r="AN50" s="1">
        <f t="shared" si="76"/>
        <v>0</v>
      </c>
      <c r="AO50" s="1">
        <f t="shared" si="77"/>
        <v>0</v>
      </c>
      <c r="AP50" s="1">
        <f t="shared" si="78"/>
        <v>0</v>
      </c>
      <c r="AQ50" s="1">
        <f t="shared" si="79"/>
        <v>0</v>
      </c>
      <c r="AR50" s="1">
        <f t="shared" si="80"/>
        <v>0</v>
      </c>
      <c r="AT50" s="1">
        <f t="shared" si="81"/>
        <v>0</v>
      </c>
      <c r="AU50" s="1">
        <f t="shared" si="82"/>
        <v>0</v>
      </c>
      <c r="AV50" s="1">
        <f t="shared" si="83"/>
        <v>0</v>
      </c>
      <c r="AW50" s="1">
        <f t="shared" si="84"/>
        <v>0</v>
      </c>
      <c r="AX50" s="1">
        <f t="shared" si="85"/>
        <v>0</v>
      </c>
      <c r="AZ50" s="1">
        <f t="shared" si="86"/>
        <v>0</v>
      </c>
      <c r="BA50" s="1">
        <f t="shared" si="87"/>
        <v>0</v>
      </c>
      <c r="BB50" s="1">
        <f t="shared" si="88"/>
        <v>0</v>
      </c>
      <c r="BC50" s="1">
        <f t="shared" si="89"/>
        <v>0</v>
      </c>
      <c r="BD50" s="1">
        <f t="shared" si="90"/>
        <v>0</v>
      </c>
      <c r="BF50" s="1">
        <f t="shared" si="91"/>
        <v>0</v>
      </c>
      <c r="BG50" s="1">
        <f t="shared" si="92"/>
        <v>0</v>
      </c>
      <c r="BH50" s="1">
        <f t="shared" si="93"/>
        <v>0</v>
      </c>
      <c r="BI50" s="1">
        <f t="shared" si="94"/>
        <v>0</v>
      </c>
      <c r="BJ50" s="1">
        <f t="shared" si="95"/>
        <v>0</v>
      </c>
    </row>
    <row r="51" spans="1:62" ht="28.5" customHeight="1">
      <c r="A51" s="332" t="str">
        <f t="array" ref="A51">IFERROR(INDEX(Meldeliste!$C$1:$C$68,LARGE((Meldeliste!$D$1:$D$68=$E$3)*(ROW(Meldeliste!$D$1:$D$68)),COUNTIF(Meldeliste!$D$1:$D$68,$E$3)+1-ROW(B45))),"")</f>
        <v/>
      </c>
      <c r="B51" s="316" t="str">
        <f t="array" ref="B51">IFERROR(INDEX(Meldeliste!$F$1:$F$68,LARGE((Meldeliste!$D$1:$D$68=$E$3)*(ROW(Meldeliste!$D$1:$D$68)),COUNTIF(Meldeliste!$D$1:$D$68,$E$3)+1-ROW(C45))),"")</f>
        <v/>
      </c>
      <c r="C51" s="316" t="str">
        <f t="array" ref="C51">IFERROR(INDEX(Meldeliste!$G$1:$G$68,LARGE((Meldeliste!$D$1:$D$68=$E$3)*(ROW(Meldeliste!$D$1:$D$68)),COUNTIF(Meldeliste!$D$1:$D$68,$E$3)+1-ROW(D45))),"")</f>
        <v/>
      </c>
      <c r="D51" s="316" t="str">
        <f t="array" ref="D51">IFERROR(INDEX(Meldeliste!$H$1:$H$68,LARGE((Meldeliste!$D$1:$D$68=$E$3)*(ROW(Meldeliste!$D$1:$D$68)),COUNTIF(Meldeliste!$D$1:$D$68,$E$3)+1-ROW(D45))),"")</f>
        <v/>
      </c>
      <c r="E51" s="317" t="str">
        <f t="array" ref="E51">IFERROR(INDEX(Meldeliste!$I$1:$I$68,LARGE((Meldeliste!$D$1:$D$68=$E$3)*(ROW(Meldeliste!$D$1:$D$68)),COUNTIF(Meldeliste!$D$1:$D$68,$E$3)+1-ROW(E45))),"")</f>
        <v/>
      </c>
      <c r="F51" s="317" t="str">
        <f t="array" ref="F51">IFERROR(INDEX(Meldeliste!$J$1:$J$68,LARGE((Meldeliste!$D$1:$D$68=$E$3)*(ROW(Meldeliste!$D$1:$D$68)),COUNTIF(Meldeliste!$D$1:$D$68,$E$3)+1-ROW(F45))),"")</f>
        <v/>
      </c>
      <c r="G51" s="533" t="str">
        <f t="array" ref="G51">IFERROR(INDEX(Meldeliste!$K$1:$K$68,LARGE((Meldeliste!$D$1:$D$68=$E$3)*(ROW(Meldeliste!$D$1:$D$68)),COUNTIF(Meldeliste!$D$1:$D$68,$E$3)+1-ROW(G45))),"")</f>
        <v/>
      </c>
      <c r="H51" s="535" t="str">
        <f t="array" ref="H51">IFERROR(INDEX(Meldeliste!$L$1:$L$68,LARGE((Meldeliste!$D$1:$D$68=$E$3)*(ROW(Meldeliste!$D$1:$D$68)),COUNTIF(Meldeliste!$D$1:$D$68,$E$3)+1-ROW(F45))),"")</f>
        <v/>
      </c>
      <c r="I51" s="256" t="str">
        <f>+IF(ISNUMBER($A51)=TRUE,+IF(Stammdaten!$C$20,"dns",""),"")</f>
        <v/>
      </c>
      <c r="J51" s="257" t="str">
        <f>+IF(ISNUMBER($A51)=TRUE,+IF(Stammdaten!$C$20&gt;1,"dns",""),"")</f>
        <v/>
      </c>
      <c r="K51" s="527" t="str">
        <f>+IF(ISNUMBER($A51)=TRUE,+IF(Stammdaten!$C$20&gt;2,"dns",""),"")</f>
        <v/>
      </c>
      <c r="L51" s="558" t="str">
        <f t="array" ref="L51">+IF(ISNUMBER($A51)=TRUE,+IF(Stammdaten!$C$20,IFERROR(INDEX(Meldeliste!$O$1:$O$68,LARGE((Meldeliste!$D$1:$D$68=$E$3)*(ROW(Meldeliste!$D$1:$D$68)),COUNTIF(Meldeliste!$D$1:$D$68,$E$3)+1-ROW(G45))),""),""),"")</f>
        <v/>
      </c>
      <c r="M51" s="347" t="str">
        <f t="shared" si="64"/>
        <v/>
      </c>
      <c r="N51" s="348" t="str">
        <f t="shared" si="59"/>
        <v/>
      </c>
      <c r="O51" s="349" t="str">
        <f t="shared" si="65"/>
        <v/>
      </c>
      <c r="P51" s="41" t="str">
        <f t="shared" ca="1" si="60"/>
        <v/>
      </c>
      <c r="Q51" s="44">
        <f t="shared" si="63"/>
        <v>45</v>
      </c>
      <c r="R51" s="6" t="str">
        <f t="array" ref="R51">IFERROR(INDEX(Meldeliste!$Q$1:$Q$68,LARGE((Meldeliste!$D$1:$D$68=$E$3)*(ROW(Meldeliste!$D$1:$D$68)),COUNTIF(Meldeliste!$D$1:$D$68,$E$3)+1-ROW(D45))),"")</f>
        <v/>
      </c>
      <c r="S51" s="45"/>
      <c r="T51" s="45">
        <f t="shared" si="61"/>
        <v>0</v>
      </c>
      <c r="U51" s="6">
        <f t="shared" si="62"/>
        <v>0</v>
      </c>
      <c r="V51" s="43">
        <f>+IF(COUNTBLANK(I51:K51)=2,VLOOKUP(I51,Rechnen!$A$1:$C$13,3,FALSE),IF(COUNTBLANK(I51:K51)=1,+VLOOKUP(I51,Rechnen!$A$1:$C$13,3,FALSE)+VLOOKUP(J51,Rechnen!$A$1:$C$13,3,FALSE),IF(COUNTBLANK(I51:K51)=0,VLOOKUP(I51,Rechnen!$A$1:$C$13,3,FALSE)+VLOOKUP(J51,Rechnen!$A$1:$C$13,3,FALSE)+VLOOKUP(K51,Rechnen!$A$1:$C$13,3,FALSE),0)))</f>
        <v>0</v>
      </c>
      <c r="W51" s="562">
        <f>IF(COUNTA(Meldeliste!$O$4:$O$68)=0,0,SUMPRODUCT(($G$7:$G$70=G51)*($M$7:$M$70=M51)*(($L$7:$L$70&lt;=L51)*-1)))</f>
        <v>0</v>
      </c>
      <c r="X51" s="15"/>
      <c r="Y51" s="549" t="str">
        <f t="array" ref="Y51">IFERROR(INDEX(Meldeliste!$M$1:$M$68,LARGE((Meldeliste!$D$1:$D$68=$E$3)*(ROW(Meldeliste!$D$1:$D$68)),COUNTIF(Meldeliste!$D$1:$D$68,$E$3)+1-ROW(G45))),"")</f>
        <v/>
      </c>
      <c r="Z51" s="328" t="str">
        <f t="array" ref="Z51">IFERROR(INDEX(Meldeliste!$P$1:$P$68,LARGE((Meldeliste!$D$1:$D$68=$E$3)*(ROW(Meldeliste!$D$1:$D$68)),COUNTIF(Meldeliste!$D$1:$D$68,$E$3)+1-ROW(G45))),"")</f>
        <v/>
      </c>
      <c r="AB51" s="1">
        <f t="shared" si="66"/>
        <v>0</v>
      </c>
      <c r="AC51" s="1">
        <f t="shared" si="67"/>
        <v>0</v>
      </c>
      <c r="AD51" s="1">
        <f t="shared" si="68"/>
        <v>0</v>
      </c>
      <c r="AE51" s="1">
        <f t="shared" si="69"/>
        <v>0</v>
      </c>
      <c r="AF51" s="1">
        <f t="shared" si="70"/>
        <v>0</v>
      </c>
      <c r="AH51" s="1">
        <f t="shared" si="71"/>
        <v>0</v>
      </c>
      <c r="AI51" s="1">
        <f t="shared" si="72"/>
        <v>0</v>
      </c>
      <c r="AJ51" s="1">
        <f t="shared" si="73"/>
        <v>0</v>
      </c>
      <c r="AK51" s="1">
        <f t="shared" si="74"/>
        <v>0</v>
      </c>
      <c r="AL51" s="1">
        <f t="shared" si="75"/>
        <v>0</v>
      </c>
      <c r="AN51" s="1">
        <f t="shared" si="76"/>
        <v>0</v>
      </c>
      <c r="AO51" s="1">
        <f t="shared" si="77"/>
        <v>0</v>
      </c>
      <c r="AP51" s="1">
        <f t="shared" si="78"/>
        <v>0</v>
      </c>
      <c r="AQ51" s="1">
        <f t="shared" si="79"/>
        <v>0</v>
      </c>
      <c r="AR51" s="1">
        <f t="shared" si="80"/>
        <v>0</v>
      </c>
      <c r="AT51" s="1">
        <f t="shared" si="81"/>
        <v>0</v>
      </c>
      <c r="AU51" s="1">
        <f t="shared" si="82"/>
        <v>0</v>
      </c>
      <c r="AV51" s="1">
        <f t="shared" si="83"/>
        <v>0</v>
      </c>
      <c r="AW51" s="1">
        <f t="shared" si="84"/>
        <v>0</v>
      </c>
      <c r="AX51" s="1">
        <f t="shared" si="85"/>
        <v>0</v>
      </c>
      <c r="AZ51" s="1">
        <f t="shared" si="86"/>
        <v>0</v>
      </c>
      <c r="BA51" s="1">
        <f t="shared" si="87"/>
        <v>0</v>
      </c>
      <c r="BB51" s="1">
        <f t="shared" si="88"/>
        <v>0</v>
      </c>
      <c r="BC51" s="1">
        <f t="shared" si="89"/>
        <v>0</v>
      </c>
      <c r="BD51" s="1">
        <f t="shared" si="90"/>
        <v>0</v>
      </c>
      <c r="BF51" s="1">
        <f t="shared" si="91"/>
        <v>0</v>
      </c>
      <c r="BG51" s="1">
        <f t="shared" si="92"/>
        <v>0</v>
      </c>
      <c r="BH51" s="1">
        <f t="shared" si="93"/>
        <v>0</v>
      </c>
      <c r="BI51" s="1">
        <f t="shared" si="94"/>
        <v>0</v>
      </c>
      <c r="BJ51" s="1">
        <f t="shared" si="95"/>
        <v>0</v>
      </c>
    </row>
    <row r="52" spans="1:62" ht="28.5" customHeight="1">
      <c r="A52" s="332" t="str">
        <f t="array" ref="A52">IFERROR(INDEX(Meldeliste!$C$1:$C$68,LARGE((Meldeliste!$D$1:$D$68=$E$3)*(ROW(Meldeliste!$D$1:$D$68)),COUNTIF(Meldeliste!$D$1:$D$68,$E$3)+1-ROW(B46))),"")</f>
        <v/>
      </c>
      <c r="B52" s="316" t="str">
        <f t="array" ref="B52">IFERROR(INDEX(Meldeliste!$F$1:$F$68,LARGE((Meldeliste!$D$1:$D$68=$E$3)*(ROW(Meldeliste!$D$1:$D$68)),COUNTIF(Meldeliste!$D$1:$D$68,$E$3)+1-ROW(C46))),"")</f>
        <v/>
      </c>
      <c r="C52" s="316" t="str">
        <f t="array" ref="C52">IFERROR(INDEX(Meldeliste!$G$1:$G$68,LARGE((Meldeliste!$D$1:$D$68=$E$3)*(ROW(Meldeliste!$D$1:$D$68)),COUNTIF(Meldeliste!$D$1:$D$68,$E$3)+1-ROW(D46))),"")</f>
        <v/>
      </c>
      <c r="D52" s="316" t="str">
        <f t="array" ref="D52">IFERROR(INDEX(Meldeliste!$H$1:$H$68,LARGE((Meldeliste!$D$1:$D$68=$E$3)*(ROW(Meldeliste!$D$1:$D$68)),COUNTIF(Meldeliste!$D$1:$D$68,$E$3)+1-ROW(D46))),"")</f>
        <v/>
      </c>
      <c r="E52" s="317" t="str">
        <f t="array" ref="E52">IFERROR(INDEX(Meldeliste!$I$1:$I$68,LARGE((Meldeliste!$D$1:$D$68=$E$3)*(ROW(Meldeliste!$D$1:$D$68)),COUNTIF(Meldeliste!$D$1:$D$68,$E$3)+1-ROW(E46))),"")</f>
        <v/>
      </c>
      <c r="F52" s="317" t="str">
        <f t="array" ref="F52">IFERROR(INDEX(Meldeliste!$J$1:$J$68,LARGE((Meldeliste!$D$1:$D$68=$E$3)*(ROW(Meldeliste!$D$1:$D$68)),COUNTIF(Meldeliste!$D$1:$D$68,$E$3)+1-ROW(F46))),"")</f>
        <v/>
      </c>
      <c r="G52" s="533" t="str">
        <f t="array" ref="G52">IFERROR(INDEX(Meldeliste!$K$1:$K$68,LARGE((Meldeliste!$D$1:$D$68=$E$3)*(ROW(Meldeliste!$D$1:$D$68)),COUNTIF(Meldeliste!$D$1:$D$68,$E$3)+1-ROW(G46))),"")</f>
        <v/>
      </c>
      <c r="H52" s="535" t="str">
        <f t="array" ref="H52">IFERROR(INDEX(Meldeliste!$L$1:$L$68,LARGE((Meldeliste!$D$1:$D$68=$E$3)*(ROW(Meldeliste!$D$1:$D$68)),COUNTIF(Meldeliste!$D$1:$D$68,$E$3)+1-ROW(F46))),"")</f>
        <v/>
      </c>
      <c r="I52" s="256" t="str">
        <f>+IF(ISNUMBER($A52)=TRUE,+IF(Stammdaten!$C$20,"dns",""),"")</f>
        <v/>
      </c>
      <c r="J52" s="257" t="str">
        <f>+IF(ISNUMBER($A52)=TRUE,+IF(Stammdaten!$C$20&gt;1,"dns",""),"")</f>
        <v/>
      </c>
      <c r="K52" s="527" t="str">
        <f>+IF(ISNUMBER($A52)=TRUE,+IF(Stammdaten!$C$20&gt;2,"dns",""),"")</f>
        <v/>
      </c>
      <c r="L52" s="558" t="str">
        <f t="array" ref="L52">+IF(ISNUMBER($A52)=TRUE,+IF(Stammdaten!$C$20,IFERROR(INDEX(Meldeliste!$O$1:$O$68,LARGE((Meldeliste!$D$1:$D$68=$E$3)*(ROW(Meldeliste!$D$1:$D$68)),COUNTIF(Meldeliste!$D$1:$D$68,$E$3)+1-ROW(G46))),""),""),"")</f>
        <v/>
      </c>
      <c r="M52" s="347" t="str">
        <f t="shared" si="64"/>
        <v/>
      </c>
      <c r="N52" s="348" t="str">
        <f t="shared" si="59"/>
        <v/>
      </c>
      <c r="O52" s="349" t="str">
        <f t="shared" si="65"/>
        <v/>
      </c>
      <c r="P52" s="41" t="str">
        <f t="shared" ca="1" si="60"/>
        <v/>
      </c>
      <c r="Q52" s="44">
        <f t="shared" si="63"/>
        <v>46</v>
      </c>
      <c r="R52" s="6" t="str">
        <f t="array" ref="R52">IFERROR(INDEX(Meldeliste!$Q$1:$Q$68,LARGE((Meldeliste!$D$1:$D$68=$E$3)*(ROW(Meldeliste!$D$1:$D$68)),COUNTIF(Meldeliste!$D$1:$D$68,$E$3)+1-ROW(D46))),"")</f>
        <v/>
      </c>
      <c r="S52" s="45"/>
      <c r="T52" s="45">
        <f t="shared" si="61"/>
        <v>0</v>
      </c>
      <c r="U52" s="6">
        <f t="shared" si="62"/>
        <v>0</v>
      </c>
      <c r="V52" s="43">
        <f>+IF(COUNTBLANK(I52:K52)=2,VLOOKUP(I52,Rechnen!$A$1:$C$13,3,FALSE),IF(COUNTBLANK(I52:K52)=1,+VLOOKUP(I52,Rechnen!$A$1:$C$13,3,FALSE)+VLOOKUP(J52,Rechnen!$A$1:$C$13,3,FALSE),IF(COUNTBLANK(I52:K52)=0,VLOOKUP(I52,Rechnen!$A$1:$C$13,3,FALSE)+VLOOKUP(J52,Rechnen!$A$1:$C$13,3,FALSE)+VLOOKUP(K52,Rechnen!$A$1:$C$13,3,FALSE),0)))</f>
        <v>0</v>
      </c>
      <c r="W52" s="562">
        <f>IF(COUNTA(Meldeliste!$O$4:$O$68)=0,0,SUMPRODUCT(($G$7:$G$70=G52)*($M$7:$M$70=M52)*(($L$7:$L$70&lt;=L52)*-1)))</f>
        <v>0</v>
      </c>
      <c r="X52" s="15"/>
      <c r="Y52" s="549" t="str">
        <f t="array" ref="Y52">IFERROR(INDEX(Meldeliste!$M$1:$M$68,LARGE((Meldeliste!$D$1:$D$68=$E$3)*(ROW(Meldeliste!$D$1:$D$68)),COUNTIF(Meldeliste!$D$1:$D$68,$E$3)+1-ROW(G46))),"")</f>
        <v/>
      </c>
      <c r="Z52" s="328" t="str">
        <f t="array" ref="Z52">IFERROR(INDEX(Meldeliste!$P$1:$P$68,LARGE((Meldeliste!$D$1:$D$68=$E$3)*(ROW(Meldeliste!$D$1:$D$68)),COUNTIF(Meldeliste!$D$1:$D$68,$E$3)+1-ROW(G46))),"")</f>
        <v/>
      </c>
      <c r="AB52" s="1">
        <f t="shared" si="66"/>
        <v>0</v>
      </c>
      <c r="AC52" s="1">
        <f t="shared" si="67"/>
        <v>0</v>
      </c>
      <c r="AD52" s="1">
        <f t="shared" si="68"/>
        <v>0</v>
      </c>
      <c r="AE52" s="1">
        <f t="shared" si="69"/>
        <v>0</v>
      </c>
      <c r="AF52" s="1">
        <f t="shared" si="70"/>
        <v>0</v>
      </c>
      <c r="AH52" s="1">
        <f t="shared" si="71"/>
        <v>0</v>
      </c>
      <c r="AI52" s="1">
        <f t="shared" si="72"/>
        <v>0</v>
      </c>
      <c r="AJ52" s="1">
        <f t="shared" si="73"/>
        <v>0</v>
      </c>
      <c r="AK52" s="1">
        <f t="shared" si="74"/>
        <v>0</v>
      </c>
      <c r="AL52" s="1">
        <f t="shared" si="75"/>
        <v>0</v>
      </c>
      <c r="AN52" s="1">
        <f t="shared" si="76"/>
        <v>0</v>
      </c>
      <c r="AO52" s="1">
        <f t="shared" si="77"/>
        <v>0</v>
      </c>
      <c r="AP52" s="1">
        <f t="shared" si="78"/>
        <v>0</v>
      </c>
      <c r="AQ52" s="1">
        <f t="shared" si="79"/>
        <v>0</v>
      </c>
      <c r="AR52" s="1">
        <f t="shared" si="80"/>
        <v>0</v>
      </c>
      <c r="AT52" s="1">
        <f t="shared" si="81"/>
        <v>0</v>
      </c>
      <c r="AU52" s="1">
        <f t="shared" si="82"/>
        <v>0</v>
      </c>
      <c r="AV52" s="1">
        <f t="shared" si="83"/>
        <v>0</v>
      </c>
      <c r="AW52" s="1">
        <f t="shared" si="84"/>
        <v>0</v>
      </c>
      <c r="AX52" s="1">
        <f t="shared" si="85"/>
        <v>0</v>
      </c>
      <c r="AZ52" s="1">
        <f t="shared" si="86"/>
        <v>0</v>
      </c>
      <c r="BA52" s="1">
        <f t="shared" si="87"/>
        <v>0</v>
      </c>
      <c r="BB52" s="1">
        <f t="shared" si="88"/>
        <v>0</v>
      </c>
      <c r="BC52" s="1">
        <f t="shared" si="89"/>
        <v>0</v>
      </c>
      <c r="BD52" s="1">
        <f t="shared" si="90"/>
        <v>0</v>
      </c>
      <c r="BF52" s="1">
        <f t="shared" si="91"/>
        <v>0</v>
      </c>
      <c r="BG52" s="1">
        <f t="shared" si="92"/>
        <v>0</v>
      </c>
      <c r="BH52" s="1">
        <f t="shared" si="93"/>
        <v>0</v>
      </c>
      <c r="BI52" s="1">
        <f t="shared" si="94"/>
        <v>0</v>
      </c>
      <c r="BJ52" s="1">
        <f t="shared" si="95"/>
        <v>0</v>
      </c>
    </row>
    <row r="53" spans="1:62" ht="28.5" customHeight="1">
      <c r="A53" s="332" t="str">
        <f t="array" ref="A53">IFERROR(INDEX(Meldeliste!$C$1:$C$68,LARGE((Meldeliste!$D$1:$D$68=$E$3)*(ROW(Meldeliste!$D$1:$D$68)),COUNTIF(Meldeliste!$D$1:$D$68,$E$3)+1-ROW(B47))),"")</f>
        <v/>
      </c>
      <c r="B53" s="316" t="str">
        <f t="array" ref="B53">IFERROR(INDEX(Meldeliste!$F$1:$F$68,LARGE((Meldeliste!$D$1:$D$68=$E$3)*(ROW(Meldeliste!$D$1:$D$68)),COUNTIF(Meldeliste!$D$1:$D$68,$E$3)+1-ROW(C47))),"")</f>
        <v/>
      </c>
      <c r="C53" s="316" t="str">
        <f t="array" ref="C53">IFERROR(INDEX(Meldeliste!$G$1:$G$68,LARGE((Meldeliste!$D$1:$D$68=$E$3)*(ROW(Meldeliste!$D$1:$D$68)),COUNTIF(Meldeliste!$D$1:$D$68,$E$3)+1-ROW(D47))),"")</f>
        <v/>
      </c>
      <c r="D53" s="316" t="str">
        <f t="array" ref="D53">IFERROR(INDEX(Meldeliste!$H$1:$H$68,LARGE((Meldeliste!$D$1:$D$68=$E$3)*(ROW(Meldeliste!$D$1:$D$68)),COUNTIF(Meldeliste!$D$1:$D$68,$E$3)+1-ROW(D47))),"")</f>
        <v/>
      </c>
      <c r="E53" s="317" t="str">
        <f t="array" ref="E53">IFERROR(INDEX(Meldeliste!$I$1:$I$68,LARGE((Meldeliste!$D$1:$D$68=$E$3)*(ROW(Meldeliste!$D$1:$D$68)),COUNTIF(Meldeliste!$D$1:$D$68,$E$3)+1-ROW(E47))),"")</f>
        <v/>
      </c>
      <c r="F53" s="317" t="str">
        <f t="array" ref="F53">IFERROR(INDEX(Meldeliste!$J$1:$J$68,LARGE((Meldeliste!$D$1:$D$68=$E$3)*(ROW(Meldeliste!$D$1:$D$68)),COUNTIF(Meldeliste!$D$1:$D$68,$E$3)+1-ROW(F47))),"")</f>
        <v/>
      </c>
      <c r="G53" s="533" t="str">
        <f t="array" ref="G53">IFERROR(INDEX(Meldeliste!$K$1:$K$68,LARGE((Meldeliste!$D$1:$D$68=$E$3)*(ROW(Meldeliste!$D$1:$D$68)),COUNTIF(Meldeliste!$D$1:$D$68,$E$3)+1-ROW(G47))),"")</f>
        <v/>
      </c>
      <c r="H53" s="535" t="str">
        <f t="array" ref="H53">IFERROR(INDEX(Meldeliste!$L$1:$L$68,LARGE((Meldeliste!$D$1:$D$68=$E$3)*(ROW(Meldeliste!$D$1:$D$68)),COUNTIF(Meldeliste!$D$1:$D$68,$E$3)+1-ROW(F47))),"")</f>
        <v/>
      </c>
      <c r="I53" s="256" t="str">
        <f>+IF(ISNUMBER($A53)=TRUE,+IF(Stammdaten!$C$20,"dns",""),"")</f>
        <v/>
      </c>
      <c r="J53" s="257" t="str">
        <f>+IF(ISNUMBER($A53)=TRUE,+IF(Stammdaten!$C$20&gt;1,"dns",""),"")</f>
        <v/>
      </c>
      <c r="K53" s="527" t="str">
        <f>+IF(ISNUMBER($A53)=TRUE,+IF(Stammdaten!$C$20&gt;2,"dns",""),"")</f>
        <v/>
      </c>
      <c r="L53" s="558" t="str">
        <f t="array" ref="L53">+IF(ISNUMBER($A53)=TRUE,+IF(Stammdaten!$C$20,IFERROR(INDEX(Meldeliste!$O$1:$O$68,LARGE((Meldeliste!$D$1:$D$68=$E$3)*(ROW(Meldeliste!$D$1:$D$68)),COUNTIF(Meldeliste!$D$1:$D$68,$E$3)+1-ROW(G47))),""),""),"")</f>
        <v/>
      </c>
      <c r="M53" s="347" t="str">
        <f t="shared" si="64"/>
        <v/>
      </c>
      <c r="N53" s="348" t="str">
        <f t="shared" si="59"/>
        <v/>
      </c>
      <c r="O53" s="349" t="str">
        <f t="shared" si="65"/>
        <v/>
      </c>
      <c r="P53" s="41" t="str">
        <f t="shared" ca="1" si="60"/>
        <v/>
      </c>
      <c r="Q53" s="44">
        <f t="shared" si="63"/>
        <v>47</v>
      </c>
      <c r="R53" s="6" t="str">
        <f t="array" ref="R53">IFERROR(INDEX(Meldeliste!$Q$1:$Q$68,LARGE((Meldeliste!$D$1:$D$68=$E$3)*(ROW(Meldeliste!$D$1:$D$68)),COUNTIF(Meldeliste!$D$1:$D$68,$E$3)+1-ROW(D47))),"")</f>
        <v/>
      </c>
      <c r="S53" s="45"/>
      <c r="T53" s="45">
        <f t="shared" si="61"/>
        <v>0</v>
      </c>
      <c r="U53" s="6">
        <f t="shared" si="62"/>
        <v>0</v>
      </c>
      <c r="V53" s="43">
        <f>+IF(COUNTBLANK(I53:K53)=2,VLOOKUP(I53,Rechnen!$A$1:$C$13,3,FALSE),IF(COUNTBLANK(I53:K53)=1,+VLOOKUP(I53,Rechnen!$A$1:$C$13,3,FALSE)+VLOOKUP(J53,Rechnen!$A$1:$C$13,3,FALSE),IF(COUNTBLANK(I53:K53)=0,VLOOKUP(I53,Rechnen!$A$1:$C$13,3,FALSE)+VLOOKUP(J53,Rechnen!$A$1:$C$13,3,FALSE)+VLOOKUP(K53,Rechnen!$A$1:$C$13,3,FALSE),0)))</f>
        <v>0</v>
      </c>
      <c r="W53" s="562">
        <f>IF(COUNTA(Meldeliste!$O$4:$O$68)=0,0,SUMPRODUCT(($G$7:$G$70=G53)*($M$7:$M$70=M53)*(($L$7:$L$70&lt;=L53)*-1)))</f>
        <v>0</v>
      </c>
      <c r="X53" s="15"/>
      <c r="Y53" s="549" t="str">
        <f t="array" ref="Y53">IFERROR(INDEX(Meldeliste!$M$1:$M$68,LARGE((Meldeliste!$D$1:$D$68=$E$3)*(ROW(Meldeliste!$D$1:$D$68)),COUNTIF(Meldeliste!$D$1:$D$68,$E$3)+1-ROW(G47))),"")</f>
        <v/>
      </c>
      <c r="Z53" s="328" t="str">
        <f t="array" ref="Z53">IFERROR(INDEX(Meldeliste!$P$1:$P$68,LARGE((Meldeliste!$D$1:$D$68=$E$3)*(ROW(Meldeliste!$D$1:$D$68)),COUNTIF(Meldeliste!$D$1:$D$68,$E$3)+1-ROW(G47))),"")</f>
        <v/>
      </c>
      <c r="AB53" s="1">
        <f t="shared" si="66"/>
        <v>0</v>
      </c>
      <c r="AC53" s="1">
        <f t="shared" si="67"/>
        <v>0</v>
      </c>
      <c r="AD53" s="1">
        <f t="shared" si="68"/>
        <v>0</v>
      </c>
      <c r="AE53" s="1">
        <f t="shared" si="69"/>
        <v>0</v>
      </c>
      <c r="AF53" s="1">
        <f t="shared" si="70"/>
        <v>0</v>
      </c>
      <c r="AH53" s="1">
        <f t="shared" si="71"/>
        <v>0</v>
      </c>
      <c r="AI53" s="1">
        <f t="shared" si="72"/>
        <v>0</v>
      </c>
      <c r="AJ53" s="1">
        <f t="shared" si="73"/>
        <v>0</v>
      </c>
      <c r="AK53" s="1">
        <f t="shared" si="74"/>
        <v>0</v>
      </c>
      <c r="AL53" s="1">
        <f t="shared" si="75"/>
        <v>0</v>
      </c>
      <c r="AN53" s="1">
        <f t="shared" si="76"/>
        <v>0</v>
      </c>
      <c r="AO53" s="1">
        <f t="shared" si="77"/>
        <v>0</v>
      </c>
      <c r="AP53" s="1">
        <f t="shared" si="78"/>
        <v>0</v>
      </c>
      <c r="AQ53" s="1">
        <f t="shared" si="79"/>
        <v>0</v>
      </c>
      <c r="AR53" s="1">
        <f t="shared" si="80"/>
        <v>0</v>
      </c>
      <c r="AT53" s="1">
        <f t="shared" si="81"/>
        <v>0</v>
      </c>
      <c r="AU53" s="1">
        <f t="shared" si="82"/>
        <v>0</v>
      </c>
      <c r="AV53" s="1">
        <f t="shared" si="83"/>
        <v>0</v>
      </c>
      <c r="AW53" s="1">
        <f t="shared" si="84"/>
        <v>0</v>
      </c>
      <c r="AX53" s="1">
        <f t="shared" si="85"/>
        <v>0</v>
      </c>
      <c r="AZ53" s="1">
        <f t="shared" si="86"/>
        <v>0</v>
      </c>
      <c r="BA53" s="1">
        <f t="shared" si="87"/>
        <v>0</v>
      </c>
      <c r="BB53" s="1">
        <f t="shared" si="88"/>
        <v>0</v>
      </c>
      <c r="BC53" s="1">
        <f t="shared" si="89"/>
        <v>0</v>
      </c>
      <c r="BD53" s="1">
        <f t="shared" si="90"/>
        <v>0</v>
      </c>
      <c r="BF53" s="1">
        <f t="shared" si="91"/>
        <v>0</v>
      </c>
      <c r="BG53" s="1">
        <f t="shared" si="92"/>
        <v>0</v>
      </c>
      <c r="BH53" s="1">
        <f t="shared" si="93"/>
        <v>0</v>
      </c>
      <c r="BI53" s="1">
        <f t="shared" si="94"/>
        <v>0</v>
      </c>
      <c r="BJ53" s="1">
        <f t="shared" si="95"/>
        <v>0</v>
      </c>
    </row>
    <row r="54" spans="1:62" ht="28.5" customHeight="1">
      <c r="A54" s="332" t="str">
        <f t="array" ref="A54">IFERROR(INDEX(Meldeliste!$C$1:$C$68,LARGE((Meldeliste!$D$1:$D$68=$E$3)*(ROW(Meldeliste!$D$1:$D$68)),COUNTIF(Meldeliste!$D$1:$D$68,$E$3)+1-ROW(B48))),"")</f>
        <v/>
      </c>
      <c r="B54" s="316" t="str">
        <f t="array" ref="B54">IFERROR(INDEX(Meldeliste!$F$1:$F$68,LARGE((Meldeliste!$D$1:$D$68=$E$3)*(ROW(Meldeliste!$D$1:$D$68)),COUNTIF(Meldeliste!$D$1:$D$68,$E$3)+1-ROW(C48))),"")</f>
        <v/>
      </c>
      <c r="C54" s="316" t="str">
        <f t="array" ref="C54">IFERROR(INDEX(Meldeliste!$G$1:$G$68,LARGE((Meldeliste!$D$1:$D$68=$E$3)*(ROW(Meldeliste!$D$1:$D$68)),COUNTIF(Meldeliste!$D$1:$D$68,$E$3)+1-ROW(D48))),"")</f>
        <v/>
      </c>
      <c r="D54" s="316" t="str">
        <f t="array" ref="D54">IFERROR(INDEX(Meldeliste!$H$1:$H$68,LARGE((Meldeliste!$D$1:$D$68=$E$3)*(ROW(Meldeliste!$D$1:$D$68)),COUNTIF(Meldeliste!$D$1:$D$68,$E$3)+1-ROW(D48))),"")</f>
        <v/>
      </c>
      <c r="E54" s="317" t="str">
        <f t="array" ref="E54">IFERROR(INDEX(Meldeliste!$I$1:$I$68,LARGE((Meldeliste!$D$1:$D$68=$E$3)*(ROW(Meldeliste!$D$1:$D$68)),COUNTIF(Meldeliste!$D$1:$D$68,$E$3)+1-ROW(E48))),"")</f>
        <v/>
      </c>
      <c r="F54" s="317" t="str">
        <f t="array" ref="F54">IFERROR(INDEX(Meldeliste!$J$1:$J$68,LARGE((Meldeliste!$D$1:$D$68=$E$3)*(ROW(Meldeliste!$D$1:$D$68)),COUNTIF(Meldeliste!$D$1:$D$68,$E$3)+1-ROW(F48))),"")</f>
        <v/>
      </c>
      <c r="G54" s="533" t="str">
        <f t="array" ref="G54">IFERROR(INDEX(Meldeliste!$K$1:$K$68,LARGE((Meldeliste!$D$1:$D$68=$E$3)*(ROW(Meldeliste!$D$1:$D$68)),COUNTIF(Meldeliste!$D$1:$D$68,$E$3)+1-ROW(G48))),"")</f>
        <v/>
      </c>
      <c r="H54" s="535" t="str">
        <f t="array" ref="H54">IFERROR(INDEX(Meldeliste!$L$1:$L$68,LARGE((Meldeliste!$D$1:$D$68=$E$3)*(ROW(Meldeliste!$D$1:$D$68)),COUNTIF(Meldeliste!$D$1:$D$68,$E$3)+1-ROW(F48))),"")</f>
        <v/>
      </c>
      <c r="I54" s="256" t="str">
        <f>+IF(ISNUMBER($A54)=TRUE,+IF(Stammdaten!$C$20,"dns",""),"")</f>
        <v/>
      </c>
      <c r="J54" s="257" t="str">
        <f>+IF(ISNUMBER($A54)=TRUE,+IF(Stammdaten!$C$20&gt;1,"dns",""),"")</f>
        <v/>
      </c>
      <c r="K54" s="527" t="str">
        <f>+IF(ISNUMBER($A54)=TRUE,+IF(Stammdaten!$C$20&gt;2,"dns",""),"")</f>
        <v/>
      </c>
      <c r="L54" s="558" t="str">
        <f t="array" ref="L54">+IF(ISNUMBER($A54)=TRUE,+IF(Stammdaten!$C$20,IFERROR(INDEX(Meldeliste!$O$1:$O$68,LARGE((Meldeliste!$D$1:$D$68=$E$3)*(ROW(Meldeliste!$D$1:$D$68)),COUNTIF(Meldeliste!$D$1:$D$68,$E$3)+1-ROW(G48))),""),""),"")</f>
        <v/>
      </c>
      <c r="M54" s="347" t="str">
        <f t="shared" si="64"/>
        <v/>
      </c>
      <c r="N54" s="348" t="str">
        <f t="shared" si="59"/>
        <v/>
      </c>
      <c r="O54" s="349" t="str">
        <f t="shared" si="65"/>
        <v/>
      </c>
      <c r="P54" s="41" t="str">
        <f t="shared" ca="1" si="60"/>
        <v/>
      </c>
      <c r="Q54" s="44">
        <f t="shared" si="63"/>
        <v>48</v>
      </c>
      <c r="R54" s="6" t="str">
        <f t="array" ref="R54">IFERROR(INDEX(Meldeliste!$Q$1:$Q$68,LARGE((Meldeliste!$D$1:$D$68=$E$3)*(ROW(Meldeliste!$D$1:$D$68)),COUNTIF(Meldeliste!$D$1:$D$68,$E$3)+1-ROW(D48))),"")</f>
        <v/>
      </c>
      <c r="S54" s="45"/>
      <c r="T54" s="45">
        <f t="shared" si="61"/>
        <v>0</v>
      </c>
      <c r="U54" s="6">
        <f t="shared" si="62"/>
        <v>0</v>
      </c>
      <c r="V54" s="43">
        <f>+IF(COUNTBLANK(I54:K54)=2,VLOOKUP(I54,Rechnen!$A$1:$C$13,3,FALSE),IF(COUNTBLANK(I54:K54)=1,+VLOOKUP(I54,Rechnen!$A$1:$C$13,3,FALSE)+VLOOKUP(J54,Rechnen!$A$1:$C$13,3,FALSE),IF(COUNTBLANK(I54:K54)=0,VLOOKUP(I54,Rechnen!$A$1:$C$13,3,FALSE)+VLOOKUP(J54,Rechnen!$A$1:$C$13,3,FALSE)+VLOOKUP(K54,Rechnen!$A$1:$C$13,3,FALSE),0)))</f>
        <v>0</v>
      </c>
      <c r="W54" s="562">
        <f>IF(COUNTA(Meldeliste!$O$4:$O$68)=0,0,SUMPRODUCT(($G$7:$G$70=G54)*($M$7:$M$70=M54)*(($L$7:$L$70&lt;=L54)*-1)))</f>
        <v>0</v>
      </c>
      <c r="X54" s="15"/>
      <c r="Y54" s="549" t="str">
        <f t="array" ref="Y54">IFERROR(INDEX(Meldeliste!$M$1:$M$68,LARGE((Meldeliste!$D$1:$D$68=$E$3)*(ROW(Meldeliste!$D$1:$D$68)),COUNTIF(Meldeliste!$D$1:$D$68,$E$3)+1-ROW(G48))),"")</f>
        <v/>
      </c>
      <c r="Z54" s="328" t="str">
        <f t="array" ref="Z54">IFERROR(INDEX(Meldeliste!$P$1:$P$68,LARGE((Meldeliste!$D$1:$D$68=$E$3)*(ROW(Meldeliste!$D$1:$D$68)),COUNTIF(Meldeliste!$D$1:$D$68,$E$3)+1-ROW(G48))),"")</f>
        <v/>
      </c>
      <c r="AB54" s="1">
        <f t="shared" si="66"/>
        <v>0</v>
      </c>
      <c r="AC54" s="1">
        <f t="shared" si="67"/>
        <v>0</v>
      </c>
      <c r="AD54" s="1">
        <f t="shared" si="68"/>
        <v>0</v>
      </c>
      <c r="AE54" s="1">
        <f t="shared" si="69"/>
        <v>0</v>
      </c>
      <c r="AF54" s="1">
        <f t="shared" si="70"/>
        <v>0</v>
      </c>
      <c r="AH54" s="1">
        <f t="shared" si="71"/>
        <v>0</v>
      </c>
      <c r="AI54" s="1">
        <f t="shared" si="72"/>
        <v>0</v>
      </c>
      <c r="AJ54" s="1">
        <f t="shared" si="73"/>
        <v>0</v>
      </c>
      <c r="AK54" s="1">
        <f t="shared" si="74"/>
        <v>0</v>
      </c>
      <c r="AL54" s="1">
        <f t="shared" si="75"/>
        <v>0</v>
      </c>
      <c r="AN54" s="1">
        <f t="shared" si="76"/>
        <v>0</v>
      </c>
      <c r="AO54" s="1">
        <f t="shared" si="77"/>
        <v>0</v>
      </c>
      <c r="AP54" s="1">
        <f t="shared" si="78"/>
        <v>0</v>
      </c>
      <c r="AQ54" s="1">
        <f t="shared" si="79"/>
        <v>0</v>
      </c>
      <c r="AR54" s="1">
        <f t="shared" si="80"/>
        <v>0</v>
      </c>
      <c r="AT54" s="1">
        <f t="shared" si="81"/>
        <v>0</v>
      </c>
      <c r="AU54" s="1">
        <f t="shared" si="82"/>
        <v>0</v>
      </c>
      <c r="AV54" s="1">
        <f t="shared" si="83"/>
        <v>0</v>
      </c>
      <c r="AW54" s="1">
        <f t="shared" si="84"/>
        <v>0</v>
      </c>
      <c r="AX54" s="1">
        <f t="shared" si="85"/>
        <v>0</v>
      </c>
      <c r="AZ54" s="1">
        <f t="shared" si="86"/>
        <v>0</v>
      </c>
      <c r="BA54" s="1">
        <f t="shared" si="87"/>
        <v>0</v>
      </c>
      <c r="BB54" s="1">
        <f t="shared" si="88"/>
        <v>0</v>
      </c>
      <c r="BC54" s="1">
        <f t="shared" si="89"/>
        <v>0</v>
      </c>
      <c r="BD54" s="1">
        <f t="shared" si="90"/>
        <v>0</v>
      </c>
      <c r="BF54" s="1">
        <f t="shared" si="91"/>
        <v>0</v>
      </c>
      <c r="BG54" s="1">
        <f t="shared" si="92"/>
        <v>0</v>
      </c>
      <c r="BH54" s="1">
        <f t="shared" si="93"/>
        <v>0</v>
      </c>
      <c r="BI54" s="1">
        <f t="shared" si="94"/>
        <v>0</v>
      </c>
      <c r="BJ54" s="1">
        <f t="shared" si="95"/>
        <v>0</v>
      </c>
    </row>
    <row r="55" spans="1:62" ht="28.5" customHeight="1">
      <c r="A55" s="332" t="str">
        <f t="array" ref="A55">IFERROR(INDEX(Meldeliste!$C$1:$C$68,LARGE((Meldeliste!$D$1:$D$68=$E$3)*(ROW(Meldeliste!$D$1:$D$68)),COUNTIF(Meldeliste!$D$1:$D$68,$E$3)+1-ROW(B49))),"")</f>
        <v/>
      </c>
      <c r="B55" s="316" t="str">
        <f t="array" ref="B55">IFERROR(INDEX(Meldeliste!$F$1:$F$68,LARGE((Meldeliste!$D$1:$D$68=$E$3)*(ROW(Meldeliste!$D$1:$D$68)),COUNTIF(Meldeliste!$D$1:$D$68,$E$3)+1-ROW(C49))),"")</f>
        <v/>
      </c>
      <c r="C55" s="316" t="str">
        <f t="array" ref="C55">IFERROR(INDEX(Meldeliste!$G$1:$G$68,LARGE((Meldeliste!$D$1:$D$68=$E$3)*(ROW(Meldeliste!$D$1:$D$68)),COUNTIF(Meldeliste!$D$1:$D$68,$E$3)+1-ROW(D49))),"")</f>
        <v/>
      </c>
      <c r="D55" s="316" t="str">
        <f t="array" ref="D55">IFERROR(INDEX(Meldeliste!$H$1:$H$68,LARGE((Meldeliste!$D$1:$D$68=$E$3)*(ROW(Meldeliste!$D$1:$D$68)),COUNTIF(Meldeliste!$D$1:$D$68,$E$3)+1-ROW(D49))),"")</f>
        <v/>
      </c>
      <c r="E55" s="317" t="str">
        <f t="array" ref="E55">IFERROR(INDEX(Meldeliste!$I$1:$I$68,LARGE((Meldeliste!$D$1:$D$68=$E$3)*(ROW(Meldeliste!$D$1:$D$68)),COUNTIF(Meldeliste!$D$1:$D$68,$E$3)+1-ROW(E49))),"")</f>
        <v/>
      </c>
      <c r="F55" s="317" t="str">
        <f t="array" ref="F55">IFERROR(INDEX(Meldeliste!$J$1:$J$68,LARGE((Meldeliste!$D$1:$D$68=$E$3)*(ROW(Meldeliste!$D$1:$D$68)),COUNTIF(Meldeliste!$D$1:$D$68,$E$3)+1-ROW(F49))),"")</f>
        <v/>
      </c>
      <c r="G55" s="533" t="str">
        <f t="array" ref="G55">IFERROR(INDEX(Meldeliste!$K$1:$K$68,LARGE((Meldeliste!$D$1:$D$68=$E$3)*(ROW(Meldeliste!$D$1:$D$68)),COUNTIF(Meldeliste!$D$1:$D$68,$E$3)+1-ROW(G49))),"")</f>
        <v/>
      </c>
      <c r="H55" s="535" t="str">
        <f t="array" ref="H55">IFERROR(INDEX(Meldeliste!$L$1:$L$68,LARGE((Meldeliste!$D$1:$D$68=$E$3)*(ROW(Meldeliste!$D$1:$D$68)),COUNTIF(Meldeliste!$D$1:$D$68,$E$3)+1-ROW(F49))),"")</f>
        <v/>
      </c>
      <c r="I55" s="256" t="str">
        <f>+IF(ISNUMBER($A55)=TRUE,+IF(Stammdaten!$C$20,"dns",""),"")</f>
        <v/>
      </c>
      <c r="J55" s="257" t="str">
        <f>+IF(ISNUMBER($A55)=TRUE,+IF(Stammdaten!$C$20&gt;1,"dns",""),"")</f>
        <v/>
      </c>
      <c r="K55" s="527" t="str">
        <f>+IF(ISNUMBER($A55)=TRUE,+IF(Stammdaten!$C$20&gt;2,"dns",""),"")</f>
        <v/>
      </c>
      <c r="L55" s="558" t="str">
        <f t="array" ref="L55">+IF(ISNUMBER($A55)=TRUE,+IF(Stammdaten!$C$20,IFERROR(INDEX(Meldeliste!$O$1:$O$68,LARGE((Meldeliste!$D$1:$D$68=$E$3)*(ROW(Meldeliste!$D$1:$D$68)),COUNTIF(Meldeliste!$D$1:$D$68,$E$3)+1-ROW(G49))),""),""),"")</f>
        <v/>
      </c>
      <c r="M55" s="347" t="str">
        <f t="shared" si="64"/>
        <v/>
      </c>
      <c r="N55" s="348" t="str">
        <f t="shared" si="59"/>
        <v/>
      </c>
      <c r="O55" s="349" t="str">
        <f t="shared" si="65"/>
        <v/>
      </c>
      <c r="P55" s="41" t="str">
        <f t="shared" ca="1" si="60"/>
        <v/>
      </c>
      <c r="Q55" s="44">
        <f t="shared" si="63"/>
        <v>49</v>
      </c>
      <c r="R55" s="6" t="str">
        <f t="array" ref="R55">IFERROR(INDEX(Meldeliste!$Q$1:$Q$68,LARGE((Meldeliste!$D$1:$D$68=$E$3)*(ROW(Meldeliste!$D$1:$D$68)),COUNTIF(Meldeliste!$D$1:$D$68,$E$3)+1-ROW(D49))),"")</f>
        <v/>
      </c>
      <c r="S55" s="45"/>
      <c r="T55" s="45">
        <f t="shared" si="61"/>
        <v>0</v>
      </c>
      <c r="U55" s="6">
        <f t="shared" si="62"/>
        <v>0</v>
      </c>
      <c r="V55" s="43">
        <f>+IF(COUNTBLANK(I55:K55)=2,VLOOKUP(I55,Rechnen!$A$1:$C$13,3,FALSE),IF(COUNTBLANK(I55:K55)=1,+VLOOKUP(I55,Rechnen!$A$1:$C$13,3,FALSE)+VLOOKUP(J55,Rechnen!$A$1:$C$13,3,FALSE),IF(COUNTBLANK(I55:K55)=0,VLOOKUP(I55,Rechnen!$A$1:$C$13,3,FALSE)+VLOOKUP(J55,Rechnen!$A$1:$C$13,3,FALSE)+VLOOKUP(K55,Rechnen!$A$1:$C$13,3,FALSE),0)))</f>
        <v>0</v>
      </c>
      <c r="W55" s="562">
        <f>IF(COUNTA(Meldeliste!$O$4:$O$68)=0,0,SUMPRODUCT(($G$7:$G$70=G55)*($M$7:$M$70=M55)*(($L$7:$L$70&lt;=L55)*-1)))</f>
        <v>0</v>
      </c>
      <c r="X55" s="15"/>
      <c r="Y55" s="549" t="str">
        <f t="array" ref="Y55">IFERROR(INDEX(Meldeliste!$M$1:$M$68,LARGE((Meldeliste!$D$1:$D$68=$E$3)*(ROW(Meldeliste!$D$1:$D$68)),COUNTIF(Meldeliste!$D$1:$D$68,$E$3)+1-ROW(G49))),"")</f>
        <v/>
      </c>
      <c r="Z55" s="328" t="str">
        <f t="array" ref="Z55">IFERROR(INDEX(Meldeliste!$P$1:$P$68,LARGE((Meldeliste!$D$1:$D$68=$E$3)*(ROW(Meldeliste!$D$1:$D$68)),COUNTIF(Meldeliste!$D$1:$D$68,$E$3)+1-ROW(G49))),"")</f>
        <v/>
      </c>
      <c r="AB55" s="1">
        <f t="shared" si="66"/>
        <v>0</v>
      </c>
      <c r="AC55" s="1">
        <f t="shared" si="67"/>
        <v>0</v>
      </c>
      <c r="AD55" s="1">
        <f t="shared" si="68"/>
        <v>0</v>
      </c>
      <c r="AE55" s="1">
        <f t="shared" si="69"/>
        <v>0</v>
      </c>
      <c r="AF55" s="1">
        <f t="shared" si="70"/>
        <v>0</v>
      </c>
      <c r="AH55" s="1">
        <f t="shared" si="71"/>
        <v>0</v>
      </c>
      <c r="AI55" s="1">
        <f t="shared" si="72"/>
        <v>0</v>
      </c>
      <c r="AJ55" s="1">
        <f t="shared" si="73"/>
        <v>0</v>
      </c>
      <c r="AK55" s="1">
        <f t="shared" si="74"/>
        <v>0</v>
      </c>
      <c r="AL55" s="1">
        <f t="shared" si="75"/>
        <v>0</v>
      </c>
      <c r="AN55" s="1">
        <f t="shared" si="76"/>
        <v>0</v>
      </c>
      <c r="AO55" s="1">
        <f t="shared" si="77"/>
        <v>0</v>
      </c>
      <c r="AP55" s="1">
        <f t="shared" si="78"/>
        <v>0</v>
      </c>
      <c r="AQ55" s="1">
        <f t="shared" si="79"/>
        <v>0</v>
      </c>
      <c r="AR55" s="1">
        <f t="shared" si="80"/>
        <v>0</v>
      </c>
      <c r="AT55" s="1">
        <f t="shared" si="81"/>
        <v>0</v>
      </c>
      <c r="AU55" s="1">
        <f t="shared" si="82"/>
        <v>0</v>
      </c>
      <c r="AV55" s="1">
        <f t="shared" si="83"/>
        <v>0</v>
      </c>
      <c r="AW55" s="1">
        <f t="shared" si="84"/>
        <v>0</v>
      </c>
      <c r="AX55" s="1">
        <f t="shared" si="85"/>
        <v>0</v>
      </c>
      <c r="AZ55" s="1">
        <f t="shared" si="86"/>
        <v>0</v>
      </c>
      <c r="BA55" s="1">
        <f t="shared" si="87"/>
        <v>0</v>
      </c>
      <c r="BB55" s="1">
        <f t="shared" si="88"/>
        <v>0</v>
      </c>
      <c r="BC55" s="1">
        <f t="shared" si="89"/>
        <v>0</v>
      </c>
      <c r="BD55" s="1">
        <f t="shared" si="90"/>
        <v>0</v>
      </c>
      <c r="BF55" s="1">
        <f t="shared" si="91"/>
        <v>0</v>
      </c>
      <c r="BG55" s="1">
        <f t="shared" si="92"/>
        <v>0</v>
      </c>
      <c r="BH55" s="1">
        <f t="shared" si="93"/>
        <v>0</v>
      </c>
      <c r="BI55" s="1">
        <f t="shared" si="94"/>
        <v>0</v>
      </c>
      <c r="BJ55" s="1">
        <f t="shared" si="95"/>
        <v>0</v>
      </c>
    </row>
    <row r="56" spans="1:62" ht="28.5" customHeight="1">
      <c r="A56" s="332" t="str">
        <f t="array" ref="A56">IFERROR(INDEX(Meldeliste!$C$1:$C$68,LARGE((Meldeliste!$D$1:$D$68=$E$3)*(ROW(Meldeliste!$D$1:$D$68)),COUNTIF(Meldeliste!$D$1:$D$68,$E$3)+1-ROW(B50))),"")</f>
        <v/>
      </c>
      <c r="B56" s="316" t="str">
        <f t="array" ref="B56">IFERROR(INDEX(Meldeliste!$F$1:$F$68,LARGE((Meldeliste!$D$1:$D$68=$E$3)*(ROW(Meldeliste!$D$1:$D$68)),COUNTIF(Meldeliste!$D$1:$D$68,$E$3)+1-ROW(C50))),"")</f>
        <v/>
      </c>
      <c r="C56" s="316" t="str">
        <f t="array" ref="C56">IFERROR(INDEX(Meldeliste!$G$1:$G$68,LARGE((Meldeliste!$D$1:$D$68=$E$3)*(ROW(Meldeliste!$D$1:$D$68)),COUNTIF(Meldeliste!$D$1:$D$68,$E$3)+1-ROW(D50))),"")</f>
        <v/>
      </c>
      <c r="D56" s="316" t="str">
        <f t="array" ref="D56">IFERROR(INDEX(Meldeliste!$H$1:$H$68,LARGE((Meldeliste!$D$1:$D$68=$E$3)*(ROW(Meldeliste!$D$1:$D$68)),COUNTIF(Meldeliste!$D$1:$D$68,$E$3)+1-ROW(D50))),"")</f>
        <v/>
      </c>
      <c r="E56" s="317" t="str">
        <f t="array" ref="E56">IFERROR(INDEX(Meldeliste!$I$1:$I$68,LARGE((Meldeliste!$D$1:$D$68=$E$3)*(ROW(Meldeliste!$D$1:$D$68)),COUNTIF(Meldeliste!$D$1:$D$68,$E$3)+1-ROW(E50))),"")</f>
        <v/>
      </c>
      <c r="F56" s="317" t="str">
        <f t="array" ref="F56">IFERROR(INDEX(Meldeliste!$J$1:$J$68,LARGE((Meldeliste!$D$1:$D$68=$E$3)*(ROW(Meldeliste!$D$1:$D$68)),COUNTIF(Meldeliste!$D$1:$D$68,$E$3)+1-ROW(F50))),"")</f>
        <v/>
      </c>
      <c r="G56" s="533" t="str">
        <f t="array" ref="G56">IFERROR(INDEX(Meldeliste!$K$1:$K$68,LARGE((Meldeliste!$D$1:$D$68=$E$3)*(ROW(Meldeliste!$D$1:$D$68)),COUNTIF(Meldeliste!$D$1:$D$68,$E$3)+1-ROW(G50))),"")</f>
        <v/>
      </c>
      <c r="H56" s="535" t="str">
        <f t="array" ref="H56">IFERROR(INDEX(Meldeliste!$L$1:$L$68,LARGE((Meldeliste!$D$1:$D$68=$E$3)*(ROW(Meldeliste!$D$1:$D$68)),COUNTIF(Meldeliste!$D$1:$D$68,$E$3)+1-ROW(F50))),"")</f>
        <v/>
      </c>
      <c r="I56" s="256" t="str">
        <f>+IF(ISNUMBER($A56)=TRUE,+IF(Stammdaten!$C$20,"dns",""),"")</f>
        <v/>
      </c>
      <c r="J56" s="257" t="str">
        <f>+IF(ISNUMBER($A56)=TRUE,+IF(Stammdaten!$C$20&gt;1,"dns",""),"")</f>
        <v/>
      </c>
      <c r="K56" s="527" t="str">
        <f>+IF(ISNUMBER($A56)=TRUE,+IF(Stammdaten!$C$20&gt;2,"dns",""),"")</f>
        <v/>
      </c>
      <c r="L56" s="558" t="str">
        <f t="array" ref="L56">+IF(ISNUMBER($A56)=TRUE,+IF(Stammdaten!$C$20,IFERROR(INDEX(Meldeliste!$O$1:$O$68,LARGE((Meldeliste!$D$1:$D$68=$E$3)*(ROW(Meldeliste!$D$1:$D$68)),COUNTIF(Meldeliste!$D$1:$D$68,$E$3)+1-ROW(G50))),""),""),"")</f>
        <v/>
      </c>
      <c r="M56" s="347" t="str">
        <f t="shared" si="64"/>
        <v/>
      </c>
      <c r="N56" s="348" t="str">
        <f t="shared" si="59"/>
        <v/>
      </c>
      <c r="O56" s="349" t="str">
        <f t="shared" si="65"/>
        <v/>
      </c>
      <c r="P56" s="41" t="str">
        <f t="shared" ca="1" si="60"/>
        <v/>
      </c>
      <c r="Q56" s="44">
        <f t="shared" si="63"/>
        <v>50</v>
      </c>
      <c r="R56" s="6" t="str">
        <f t="array" ref="R56">IFERROR(INDEX(Meldeliste!$Q$1:$Q$68,LARGE((Meldeliste!$D$1:$D$68=$E$3)*(ROW(Meldeliste!$D$1:$D$68)),COUNTIF(Meldeliste!$D$1:$D$68,$E$3)+1-ROW(D50))),"")</f>
        <v/>
      </c>
      <c r="S56" s="45"/>
      <c r="T56" s="45">
        <f t="shared" si="61"/>
        <v>0</v>
      </c>
      <c r="U56" s="6">
        <f t="shared" si="62"/>
        <v>0</v>
      </c>
      <c r="V56" s="43">
        <f>+IF(COUNTBLANK(I56:K56)=2,VLOOKUP(I56,Rechnen!$A$1:$C$13,3,FALSE),IF(COUNTBLANK(I56:K56)=1,+VLOOKUP(I56,Rechnen!$A$1:$C$13,3,FALSE)+VLOOKUP(J56,Rechnen!$A$1:$C$13,3,FALSE),IF(COUNTBLANK(I56:K56)=0,VLOOKUP(I56,Rechnen!$A$1:$C$13,3,FALSE)+VLOOKUP(J56,Rechnen!$A$1:$C$13,3,FALSE)+VLOOKUP(K56,Rechnen!$A$1:$C$13,3,FALSE),0)))</f>
        <v>0</v>
      </c>
      <c r="W56" s="562">
        <f>IF(COUNTA(Meldeliste!$O$4:$O$68)=0,0,SUMPRODUCT(($G$7:$G$70=G56)*($M$7:$M$70=M56)*(($L$7:$L$70&lt;=L56)*-1)))</f>
        <v>0</v>
      </c>
      <c r="X56" s="15"/>
      <c r="Y56" s="549" t="str">
        <f t="array" ref="Y56">IFERROR(INDEX(Meldeliste!$M$1:$M$68,LARGE((Meldeliste!$D$1:$D$68=$E$3)*(ROW(Meldeliste!$D$1:$D$68)),COUNTIF(Meldeliste!$D$1:$D$68,$E$3)+1-ROW(G50))),"")</f>
        <v/>
      </c>
      <c r="Z56" s="328" t="str">
        <f t="array" ref="Z56">IFERROR(INDEX(Meldeliste!$P$1:$P$68,LARGE((Meldeliste!$D$1:$D$68=$E$3)*(ROW(Meldeliste!$D$1:$D$68)),COUNTIF(Meldeliste!$D$1:$D$68,$E$3)+1-ROW(G50))),"")</f>
        <v/>
      </c>
      <c r="AB56" s="1">
        <f t="shared" si="66"/>
        <v>0</v>
      </c>
      <c r="AC56" s="1">
        <f t="shared" si="67"/>
        <v>0</v>
      </c>
      <c r="AD56" s="1">
        <f t="shared" si="68"/>
        <v>0</v>
      </c>
      <c r="AE56" s="1">
        <f t="shared" si="69"/>
        <v>0</v>
      </c>
      <c r="AF56" s="1">
        <f t="shared" si="70"/>
        <v>0</v>
      </c>
      <c r="AH56" s="1">
        <f t="shared" si="71"/>
        <v>0</v>
      </c>
      <c r="AI56" s="1">
        <f t="shared" si="72"/>
        <v>0</v>
      </c>
      <c r="AJ56" s="1">
        <f t="shared" si="73"/>
        <v>0</v>
      </c>
      <c r="AK56" s="1">
        <f t="shared" si="74"/>
        <v>0</v>
      </c>
      <c r="AL56" s="1">
        <f t="shared" si="75"/>
        <v>0</v>
      </c>
      <c r="AN56" s="1">
        <f t="shared" si="76"/>
        <v>0</v>
      </c>
      <c r="AO56" s="1">
        <f t="shared" si="77"/>
        <v>0</v>
      </c>
      <c r="AP56" s="1">
        <f t="shared" si="78"/>
        <v>0</v>
      </c>
      <c r="AQ56" s="1">
        <f t="shared" si="79"/>
        <v>0</v>
      </c>
      <c r="AR56" s="1">
        <f t="shared" si="80"/>
        <v>0</v>
      </c>
      <c r="AT56" s="1">
        <f t="shared" si="81"/>
        <v>0</v>
      </c>
      <c r="AU56" s="1">
        <f t="shared" si="82"/>
        <v>0</v>
      </c>
      <c r="AV56" s="1">
        <f t="shared" si="83"/>
        <v>0</v>
      </c>
      <c r="AW56" s="1">
        <f t="shared" si="84"/>
        <v>0</v>
      </c>
      <c r="AX56" s="1">
        <f t="shared" si="85"/>
        <v>0</v>
      </c>
      <c r="AZ56" s="1">
        <f t="shared" si="86"/>
        <v>0</v>
      </c>
      <c r="BA56" s="1">
        <f t="shared" si="87"/>
        <v>0</v>
      </c>
      <c r="BB56" s="1">
        <f t="shared" si="88"/>
        <v>0</v>
      </c>
      <c r="BC56" s="1">
        <f t="shared" si="89"/>
        <v>0</v>
      </c>
      <c r="BD56" s="1">
        <f t="shared" si="90"/>
        <v>0</v>
      </c>
      <c r="BF56" s="1">
        <f t="shared" si="91"/>
        <v>0</v>
      </c>
      <c r="BG56" s="1">
        <f t="shared" si="92"/>
        <v>0</v>
      </c>
      <c r="BH56" s="1">
        <f t="shared" si="93"/>
        <v>0</v>
      </c>
      <c r="BI56" s="1">
        <f t="shared" si="94"/>
        <v>0</v>
      </c>
      <c r="BJ56" s="1">
        <f t="shared" si="95"/>
        <v>0</v>
      </c>
    </row>
    <row r="57" spans="1:62" ht="28.5" customHeight="1">
      <c r="A57" s="332" t="str">
        <f t="array" ref="A57">IFERROR(INDEX(Meldeliste!$C$1:$C$68,LARGE((Meldeliste!$D$1:$D$68=$E$3)*(ROW(Meldeliste!$D$1:$D$68)),COUNTIF(Meldeliste!$D$1:$D$68,$E$3)+1-ROW(B51))),"")</f>
        <v/>
      </c>
      <c r="B57" s="316" t="str">
        <f t="array" ref="B57">IFERROR(INDEX(Meldeliste!$F$1:$F$68,LARGE((Meldeliste!$D$1:$D$68=$E$3)*(ROW(Meldeliste!$D$1:$D$68)),COUNTIF(Meldeliste!$D$1:$D$68,$E$3)+1-ROW(C51))),"")</f>
        <v/>
      </c>
      <c r="C57" s="316" t="str">
        <f t="array" ref="C57">IFERROR(INDEX(Meldeliste!$G$1:$G$68,LARGE((Meldeliste!$D$1:$D$68=$E$3)*(ROW(Meldeliste!$D$1:$D$68)),COUNTIF(Meldeliste!$D$1:$D$68,$E$3)+1-ROW(D51))),"")</f>
        <v/>
      </c>
      <c r="D57" s="316" t="str">
        <f t="array" ref="D57">IFERROR(INDEX(Meldeliste!$H$1:$H$68,LARGE((Meldeliste!$D$1:$D$68=$E$3)*(ROW(Meldeliste!$D$1:$D$68)),COUNTIF(Meldeliste!$D$1:$D$68,$E$3)+1-ROW(D51))),"")</f>
        <v/>
      </c>
      <c r="E57" s="317" t="str">
        <f t="array" ref="E57">IFERROR(INDEX(Meldeliste!$I$1:$I$68,LARGE((Meldeliste!$D$1:$D$68=$E$3)*(ROW(Meldeliste!$D$1:$D$68)),COUNTIF(Meldeliste!$D$1:$D$68,$E$3)+1-ROW(E51))),"")</f>
        <v/>
      </c>
      <c r="F57" s="317" t="str">
        <f t="array" ref="F57">IFERROR(INDEX(Meldeliste!$J$1:$J$68,LARGE((Meldeliste!$D$1:$D$68=$E$3)*(ROW(Meldeliste!$D$1:$D$68)),COUNTIF(Meldeliste!$D$1:$D$68,$E$3)+1-ROW(F51))),"")</f>
        <v/>
      </c>
      <c r="G57" s="533" t="str">
        <f t="array" ref="G57">IFERROR(INDEX(Meldeliste!$K$1:$K$68,LARGE((Meldeliste!$D$1:$D$68=$E$3)*(ROW(Meldeliste!$D$1:$D$68)),COUNTIF(Meldeliste!$D$1:$D$68,$E$3)+1-ROW(G51))),"")</f>
        <v/>
      </c>
      <c r="H57" s="535" t="str">
        <f t="array" ref="H57">IFERROR(INDEX(Meldeliste!$L$1:$L$68,LARGE((Meldeliste!$D$1:$D$68=$E$3)*(ROW(Meldeliste!$D$1:$D$68)),COUNTIF(Meldeliste!$D$1:$D$68,$E$3)+1-ROW(F51))),"")</f>
        <v/>
      </c>
      <c r="I57" s="256" t="str">
        <f>+IF(ISNUMBER($A57)=TRUE,+IF(Stammdaten!$C$20,"dns",""),"")</f>
        <v/>
      </c>
      <c r="J57" s="257" t="str">
        <f>+IF(ISNUMBER($A57)=TRUE,+IF(Stammdaten!$C$20&gt;1,"dns",""),"")</f>
        <v/>
      </c>
      <c r="K57" s="527" t="str">
        <f>+IF(ISNUMBER($A57)=TRUE,+IF(Stammdaten!$C$20&gt;2,"dns",""),"")</f>
        <v/>
      </c>
      <c r="L57" s="558" t="str">
        <f t="array" ref="L57">+IF(ISNUMBER($A57)=TRUE,+IF(Stammdaten!$C$20,IFERROR(INDEX(Meldeliste!$O$1:$O$68,LARGE((Meldeliste!$D$1:$D$68=$E$3)*(ROW(Meldeliste!$D$1:$D$68)),COUNTIF(Meldeliste!$D$1:$D$68,$E$3)+1-ROW(G51))),""),""),"")</f>
        <v/>
      </c>
      <c r="M57" s="347" t="str">
        <f t="shared" si="64"/>
        <v/>
      </c>
      <c r="N57" s="348" t="str">
        <f t="shared" si="59"/>
        <v/>
      </c>
      <c r="O57" s="349" t="str">
        <f t="shared" si="65"/>
        <v/>
      </c>
      <c r="P57" s="41" t="str">
        <f t="shared" ca="1" si="60"/>
        <v/>
      </c>
      <c r="Q57" s="44">
        <f t="shared" si="63"/>
        <v>51</v>
      </c>
      <c r="R57" s="6" t="str">
        <f t="array" ref="R57">IFERROR(INDEX(Meldeliste!$Q$1:$Q$68,LARGE((Meldeliste!$D$1:$D$68=$E$3)*(ROW(Meldeliste!$D$1:$D$68)),COUNTIF(Meldeliste!$D$1:$D$68,$E$3)+1-ROW(D51))),"")</f>
        <v/>
      </c>
      <c r="S57" s="45"/>
      <c r="T57" s="45">
        <f t="shared" si="61"/>
        <v>0</v>
      </c>
      <c r="U57" s="6">
        <f t="shared" si="62"/>
        <v>0</v>
      </c>
      <c r="V57" s="43">
        <f>+IF(COUNTBLANK(I57:K57)=2,VLOOKUP(I57,Rechnen!$A$1:$C$13,3,FALSE),IF(COUNTBLANK(I57:K57)=1,+VLOOKUP(I57,Rechnen!$A$1:$C$13,3,FALSE)+VLOOKUP(J57,Rechnen!$A$1:$C$13,3,FALSE),IF(COUNTBLANK(I57:K57)=0,VLOOKUP(I57,Rechnen!$A$1:$C$13,3,FALSE)+VLOOKUP(J57,Rechnen!$A$1:$C$13,3,FALSE)+VLOOKUP(K57,Rechnen!$A$1:$C$13,3,FALSE),0)))</f>
        <v>0</v>
      </c>
      <c r="W57" s="562">
        <f>IF(COUNTA(Meldeliste!$O$4:$O$68)=0,0,SUMPRODUCT(($G$7:$G$70=G57)*($M$7:$M$70=M57)*(($L$7:$L$70&lt;=L57)*-1)))</f>
        <v>0</v>
      </c>
      <c r="X57" s="15"/>
      <c r="Y57" s="549" t="str">
        <f t="array" ref="Y57">IFERROR(INDEX(Meldeliste!$M$1:$M$68,LARGE((Meldeliste!$D$1:$D$68=$E$3)*(ROW(Meldeliste!$D$1:$D$68)),COUNTIF(Meldeliste!$D$1:$D$68,$E$3)+1-ROW(G51))),"")</f>
        <v/>
      </c>
      <c r="Z57" s="328" t="str">
        <f t="array" ref="Z57">IFERROR(INDEX(Meldeliste!$P$1:$P$68,LARGE((Meldeliste!$D$1:$D$68=$E$3)*(ROW(Meldeliste!$D$1:$D$68)),COUNTIF(Meldeliste!$D$1:$D$68,$E$3)+1-ROW(G51))),"")</f>
        <v/>
      </c>
      <c r="AB57" s="1">
        <f t="shared" si="66"/>
        <v>0</v>
      </c>
      <c r="AC57" s="1">
        <f t="shared" si="67"/>
        <v>0</v>
      </c>
      <c r="AD57" s="1">
        <f t="shared" si="68"/>
        <v>0</v>
      </c>
      <c r="AE57" s="1">
        <f t="shared" si="69"/>
        <v>0</v>
      </c>
      <c r="AF57" s="1">
        <f t="shared" si="70"/>
        <v>0</v>
      </c>
      <c r="AH57" s="1">
        <f t="shared" si="71"/>
        <v>0</v>
      </c>
      <c r="AI57" s="1">
        <f t="shared" si="72"/>
        <v>0</v>
      </c>
      <c r="AJ57" s="1">
        <f t="shared" si="73"/>
        <v>0</v>
      </c>
      <c r="AK57" s="1">
        <f t="shared" si="74"/>
        <v>0</v>
      </c>
      <c r="AL57" s="1">
        <f t="shared" si="75"/>
        <v>0</v>
      </c>
      <c r="AN57" s="1">
        <f t="shared" si="76"/>
        <v>0</v>
      </c>
      <c r="AO57" s="1">
        <f t="shared" si="77"/>
        <v>0</v>
      </c>
      <c r="AP57" s="1">
        <f t="shared" si="78"/>
        <v>0</v>
      </c>
      <c r="AQ57" s="1">
        <f t="shared" si="79"/>
        <v>0</v>
      </c>
      <c r="AR57" s="1">
        <f t="shared" si="80"/>
        <v>0</v>
      </c>
      <c r="AT57" s="1">
        <f t="shared" si="81"/>
        <v>0</v>
      </c>
      <c r="AU57" s="1">
        <f t="shared" si="82"/>
        <v>0</v>
      </c>
      <c r="AV57" s="1">
        <f t="shared" si="83"/>
        <v>0</v>
      </c>
      <c r="AW57" s="1">
        <f t="shared" si="84"/>
        <v>0</v>
      </c>
      <c r="AX57" s="1">
        <f t="shared" si="85"/>
        <v>0</v>
      </c>
      <c r="AZ57" s="1">
        <f t="shared" si="86"/>
        <v>0</v>
      </c>
      <c r="BA57" s="1">
        <f t="shared" si="87"/>
        <v>0</v>
      </c>
      <c r="BB57" s="1">
        <f t="shared" si="88"/>
        <v>0</v>
      </c>
      <c r="BC57" s="1">
        <f t="shared" si="89"/>
        <v>0</v>
      </c>
      <c r="BD57" s="1">
        <f t="shared" si="90"/>
        <v>0</v>
      </c>
      <c r="BF57" s="1">
        <f t="shared" si="91"/>
        <v>0</v>
      </c>
      <c r="BG57" s="1">
        <f t="shared" si="92"/>
        <v>0</v>
      </c>
      <c r="BH57" s="1">
        <f t="shared" si="93"/>
        <v>0</v>
      </c>
      <c r="BI57" s="1">
        <f t="shared" si="94"/>
        <v>0</v>
      </c>
      <c r="BJ57" s="1">
        <f t="shared" si="95"/>
        <v>0</v>
      </c>
    </row>
    <row r="58" spans="1:62" ht="28.5" customHeight="1">
      <c r="A58" s="332" t="str">
        <f t="array" ref="A58">IFERROR(INDEX(Meldeliste!$C$1:$C$68,LARGE((Meldeliste!$D$1:$D$68=$E$3)*(ROW(Meldeliste!$D$1:$D$68)),COUNTIF(Meldeliste!$D$1:$D$68,$E$3)+1-ROW(B52))),"")</f>
        <v/>
      </c>
      <c r="B58" s="316" t="str">
        <f t="array" ref="B58">IFERROR(INDEX(Meldeliste!$F$1:$F$68,LARGE((Meldeliste!$D$1:$D$68=$E$3)*(ROW(Meldeliste!$D$1:$D$68)),COUNTIF(Meldeliste!$D$1:$D$68,$E$3)+1-ROW(C52))),"")</f>
        <v/>
      </c>
      <c r="C58" s="316" t="str">
        <f t="array" ref="C58">IFERROR(INDEX(Meldeliste!$G$1:$G$68,LARGE((Meldeliste!$D$1:$D$68=$E$3)*(ROW(Meldeliste!$D$1:$D$68)),COUNTIF(Meldeliste!$D$1:$D$68,$E$3)+1-ROW(D52))),"")</f>
        <v/>
      </c>
      <c r="D58" s="316" t="str">
        <f t="array" ref="D58">IFERROR(INDEX(Meldeliste!$H$1:$H$68,LARGE((Meldeliste!$D$1:$D$68=$E$3)*(ROW(Meldeliste!$D$1:$D$68)),COUNTIF(Meldeliste!$D$1:$D$68,$E$3)+1-ROW(D52))),"")</f>
        <v/>
      </c>
      <c r="E58" s="317" t="str">
        <f t="array" ref="E58">IFERROR(INDEX(Meldeliste!$I$1:$I$68,LARGE((Meldeliste!$D$1:$D$68=$E$3)*(ROW(Meldeliste!$D$1:$D$68)),COUNTIF(Meldeliste!$D$1:$D$68,$E$3)+1-ROW(E52))),"")</f>
        <v/>
      </c>
      <c r="F58" s="317" t="str">
        <f t="array" ref="F58">IFERROR(INDEX(Meldeliste!$J$1:$J$68,LARGE((Meldeliste!$D$1:$D$68=$E$3)*(ROW(Meldeliste!$D$1:$D$68)),COUNTIF(Meldeliste!$D$1:$D$68,$E$3)+1-ROW(F52))),"")</f>
        <v/>
      </c>
      <c r="G58" s="533" t="str">
        <f t="array" ref="G58">IFERROR(INDEX(Meldeliste!$K$1:$K$68,LARGE((Meldeliste!$D$1:$D$68=$E$3)*(ROW(Meldeliste!$D$1:$D$68)),COUNTIF(Meldeliste!$D$1:$D$68,$E$3)+1-ROW(G52))),"")</f>
        <v/>
      </c>
      <c r="H58" s="535" t="str">
        <f t="array" ref="H58">IFERROR(INDEX(Meldeliste!$L$1:$L$68,LARGE((Meldeliste!$D$1:$D$68=$E$3)*(ROW(Meldeliste!$D$1:$D$68)),COUNTIF(Meldeliste!$D$1:$D$68,$E$3)+1-ROW(F52))),"")</f>
        <v/>
      </c>
      <c r="I58" s="256" t="str">
        <f>+IF(ISNUMBER($A58)=TRUE,+IF(Stammdaten!$C$20,"dns",""),"")</f>
        <v/>
      </c>
      <c r="J58" s="257" t="str">
        <f>+IF(ISNUMBER($A58)=TRUE,+IF(Stammdaten!$C$20&gt;1,"dns",""),"")</f>
        <v/>
      </c>
      <c r="K58" s="527" t="str">
        <f>+IF(ISNUMBER($A58)=TRUE,+IF(Stammdaten!$C$20&gt;2,"dns",""),"")</f>
        <v/>
      </c>
      <c r="L58" s="558" t="str">
        <f t="array" ref="L58">+IF(ISNUMBER($A58)=TRUE,+IF(Stammdaten!$C$20,IFERROR(INDEX(Meldeliste!$O$1:$O$68,LARGE((Meldeliste!$D$1:$D$68=$E$3)*(ROW(Meldeliste!$D$1:$D$68)),COUNTIF(Meldeliste!$D$1:$D$68,$E$3)+1-ROW(G52))),""),""),"")</f>
        <v/>
      </c>
      <c r="M58" s="347" t="str">
        <f t="shared" si="64"/>
        <v/>
      </c>
      <c r="N58" s="348" t="str">
        <f t="shared" si="59"/>
        <v/>
      </c>
      <c r="O58" s="349" t="str">
        <f t="shared" si="65"/>
        <v/>
      </c>
      <c r="P58" s="41" t="str">
        <f t="shared" ca="1" si="60"/>
        <v/>
      </c>
      <c r="Q58" s="44">
        <f t="shared" si="63"/>
        <v>52</v>
      </c>
      <c r="R58" s="6" t="str">
        <f t="array" ref="R58">IFERROR(INDEX(Meldeliste!$Q$1:$Q$68,LARGE((Meldeliste!$D$1:$D$68=$E$3)*(ROW(Meldeliste!$D$1:$D$68)),COUNTIF(Meldeliste!$D$1:$D$68,$E$3)+1-ROW(D52))),"")</f>
        <v/>
      </c>
      <c r="S58" s="45"/>
      <c r="T58" s="45">
        <f t="shared" si="61"/>
        <v>0</v>
      </c>
      <c r="U58" s="6">
        <f t="shared" si="62"/>
        <v>0</v>
      </c>
      <c r="V58" s="43">
        <f>+IF(COUNTBLANK(I58:K58)=2,VLOOKUP(I58,Rechnen!$A$1:$C$13,3,FALSE),IF(COUNTBLANK(I58:K58)=1,+VLOOKUP(I58,Rechnen!$A$1:$C$13,3,FALSE)+VLOOKUP(J58,Rechnen!$A$1:$C$13,3,FALSE),IF(COUNTBLANK(I58:K58)=0,VLOOKUP(I58,Rechnen!$A$1:$C$13,3,FALSE)+VLOOKUP(J58,Rechnen!$A$1:$C$13,3,FALSE)+VLOOKUP(K58,Rechnen!$A$1:$C$13,3,FALSE),0)))</f>
        <v>0</v>
      </c>
      <c r="W58" s="562">
        <f>IF(COUNTA(Meldeliste!$O$4:$O$68)=0,0,SUMPRODUCT(($G$7:$G$70=G58)*($M$7:$M$70=M58)*(($L$7:$L$70&lt;=L58)*-1)))</f>
        <v>0</v>
      </c>
      <c r="X58" s="15"/>
      <c r="Y58" s="549" t="str">
        <f t="array" ref="Y58">IFERROR(INDEX(Meldeliste!$M$1:$M$68,LARGE((Meldeliste!$D$1:$D$68=$E$3)*(ROW(Meldeliste!$D$1:$D$68)),COUNTIF(Meldeliste!$D$1:$D$68,$E$3)+1-ROW(G52))),"")</f>
        <v/>
      </c>
      <c r="Z58" s="328" t="str">
        <f t="array" ref="Z58">IFERROR(INDEX(Meldeliste!$P$1:$P$68,LARGE((Meldeliste!$D$1:$D$68=$E$3)*(ROW(Meldeliste!$D$1:$D$68)),COUNTIF(Meldeliste!$D$1:$D$68,$E$3)+1-ROW(G52))),"")</f>
        <v/>
      </c>
      <c r="AB58" s="1">
        <f t="shared" si="66"/>
        <v>0</v>
      </c>
      <c r="AC58" s="1">
        <f t="shared" si="67"/>
        <v>0</v>
      </c>
      <c r="AD58" s="1">
        <f t="shared" si="68"/>
        <v>0</v>
      </c>
      <c r="AE58" s="1">
        <f t="shared" si="69"/>
        <v>0</v>
      </c>
      <c r="AF58" s="1">
        <f t="shared" si="70"/>
        <v>0</v>
      </c>
      <c r="AH58" s="1">
        <f t="shared" si="71"/>
        <v>0</v>
      </c>
      <c r="AI58" s="1">
        <f t="shared" si="72"/>
        <v>0</v>
      </c>
      <c r="AJ58" s="1">
        <f t="shared" si="73"/>
        <v>0</v>
      </c>
      <c r="AK58" s="1">
        <f t="shared" si="74"/>
        <v>0</v>
      </c>
      <c r="AL58" s="1">
        <f t="shared" si="75"/>
        <v>0</v>
      </c>
      <c r="AN58" s="1">
        <f t="shared" si="76"/>
        <v>0</v>
      </c>
      <c r="AO58" s="1">
        <f t="shared" si="77"/>
        <v>0</v>
      </c>
      <c r="AP58" s="1">
        <f t="shared" si="78"/>
        <v>0</v>
      </c>
      <c r="AQ58" s="1">
        <f t="shared" si="79"/>
        <v>0</v>
      </c>
      <c r="AR58" s="1">
        <f t="shared" si="80"/>
        <v>0</v>
      </c>
      <c r="AT58" s="1">
        <f t="shared" si="81"/>
        <v>0</v>
      </c>
      <c r="AU58" s="1">
        <f t="shared" si="82"/>
        <v>0</v>
      </c>
      <c r="AV58" s="1">
        <f t="shared" si="83"/>
        <v>0</v>
      </c>
      <c r="AW58" s="1">
        <f t="shared" si="84"/>
        <v>0</v>
      </c>
      <c r="AX58" s="1">
        <f t="shared" si="85"/>
        <v>0</v>
      </c>
      <c r="AZ58" s="1">
        <f t="shared" si="86"/>
        <v>0</v>
      </c>
      <c r="BA58" s="1">
        <f t="shared" si="87"/>
        <v>0</v>
      </c>
      <c r="BB58" s="1">
        <f t="shared" si="88"/>
        <v>0</v>
      </c>
      <c r="BC58" s="1">
        <f t="shared" si="89"/>
        <v>0</v>
      </c>
      <c r="BD58" s="1">
        <f t="shared" si="90"/>
        <v>0</v>
      </c>
      <c r="BF58" s="1">
        <f t="shared" si="91"/>
        <v>0</v>
      </c>
      <c r="BG58" s="1">
        <f t="shared" si="92"/>
        <v>0</v>
      </c>
      <c r="BH58" s="1">
        <f t="shared" si="93"/>
        <v>0</v>
      </c>
      <c r="BI58" s="1">
        <f t="shared" si="94"/>
        <v>0</v>
      </c>
      <c r="BJ58" s="1">
        <f t="shared" si="95"/>
        <v>0</v>
      </c>
    </row>
    <row r="59" spans="1:62" ht="28.5" customHeight="1">
      <c r="A59" s="332" t="str">
        <f t="array" ref="A59">IFERROR(INDEX(Meldeliste!$C$1:$C$68,LARGE((Meldeliste!$D$1:$D$68=$E$3)*(ROW(Meldeliste!$D$1:$D$68)),COUNTIF(Meldeliste!$D$1:$D$68,$E$3)+1-ROW(B53))),"")</f>
        <v/>
      </c>
      <c r="B59" s="316" t="str">
        <f t="array" ref="B59">IFERROR(INDEX(Meldeliste!$F$1:$F$68,LARGE((Meldeliste!$D$1:$D$68=$E$3)*(ROW(Meldeliste!$D$1:$D$68)),COUNTIF(Meldeliste!$D$1:$D$68,$E$3)+1-ROW(C53))),"")</f>
        <v/>
      </c>
      <c r="C59" s="316" t="str">
        <f t="array" ref="C59">IFERROR(INDEX(Meldeliste!$G$1:$G$68,LARGE((Meldeliste!$D$1:$D$68=$E$3)*(ROW(Meldeliste!$D$1:$D$68)),COUNTIF(Meldeliste!$D$1:$D$68,$E$3)+1-ROW(D53))),"")</f>
        <v/>
      </c>
      <c r="D59" s="316" t="str">
        <f t="array" ref="D59">IFERROR(INDEX(Meldeliste!$H$1:$H$68,LARGE((Meldeliste!$D$1:$D$68=$E$3)*(ROW(Meldeliste!$D$1:$D$68)),COUNTIF(Meldeliste!$D$1:$D$68,$E$3)+1-ROW(D53))),"")</f>
        <v/>
      </c>
      <c r="E59" s="317" t="str">
        <f t="array" ref="E59">IFERROR(INDEX(Meldeliste!$I$1:$I$68,LARGE((Meldeliste!$D$1:$D$68=$E$3)*(ROW(Meldeliste!$D$1:$D$68)),COUNTIF(Meldeliste!$D$1:$D$68,$E$3)+1-ROW(E53))),"")</f>
        <v/>
      </c>
      <c r="F59" s="317" t="str">
        <f t="array" ref="F59">IFERROR(INDEX(Meldeliste!$J$1:$J$68,LARGE((Meldeliste!$D$1:$D$68=$E$3)*(ROW(Meldeliste!$D$1:$D$68)),COUNTIF(Meldeliste!$D$1:$D$68,$E$3)+1-ROW(F53))),"")</f>
        <v/>
      </c>
      <c r="G59" s="533" t="str">
        <f t="array" ref="G59">IFERROR(INDEX(Meldeliste!$K$1:$K$68,LARGE((Meldeliste!$D$1:$D$68=$E$3)*(ROW(Meldeliste!$D$1:$D$68)),COUNTIF(Meldeliste!$D$1:$D$68,$E$3)+1-ROW(G53))),"")</f>
        <v/>
      </c>
      <c r="H59" s="535" t="str">
        <f t="array" ref="H59">IFERROR(INDEX(Meldeliste!$L$1:$L$68,LARGE((Meldeliste!$D$1:$D$68=$E$3)*(ROW(Meldeliste!$D$1:$D$68)),COUNTIF(Meldeliste!$D$1:$D$68,$E$3)+1-ROW(F53))),"")</f>
        <v/>
      </c>
      <c r="I59" s="256" t="str">
        <f>+IF(ISNUMBER($A59)=TRUE,+IF(Stammdaten!$C$20,"dns",""),"")</f>
        <v/>
      </c>
      <c r="J59" s="257" t="str">
        <f>+IF(ISNUMBER($A59)=TRUE,+IF(Stammdaten!$C$20&gt;1,"dns",""),"")</f>
        <v/>
      </c>
      <c r="K59" s="527" t="str">
        <f>+IF(ISNUMBER($A59)=TRUE,+IF(Stammdaten!$C$20&gt;2,"dns",""),"")</f>
        <v/>
      </c>
      <c r="L59" s="558" t="str">
        <f t="array" ref="L59">+IF(ISNUMBER($A59)=TRUE,+IF(Stammdaten!$C$20,IFERROR(INDEX(Meldeliste!$O$1:$O$68,LARGE((Meldeliste!$D$1:$D$68=$E$3)*(ROW(Meldeliste!$D$1:$D$68)),COUNTIF(Meldeliste!$D$1:$D$68,$E$3)+1-ROW(G53))),""),""),"")</f>
        <v/>
      </c>
      <c r="M59" s="347" t="str">
        <f t="shared" si="64"/>
        <v/>
      </c>
      <c r="N59" s="348" t="str">
        <f t="shared" si="59"/>
        <v/>
      </c>
      <c r="O59" s="349" t="str">
        <f t="shared" si="65"/>
        <v/>
      </c>
      <c r="P59" s="41" t="str">
        <f t="shared" ca="1" si="60"/>
        <v/>
      </c>
      <c r="Q59" s="44">
        <f t="shared" si="63"/>
        <v>53</v>
      </c>
      <c r="R59" s="6" t="str">
        <f t="array" ref="R59">IFERROR(INDEX(Meldeliste!$Q$1:$Q$68,LARGE((Meldeliste!$D$1:$D$68=$E$3)*(ROW(Meldeliste!$D$1:$D$68)),COUNTIF(Meldeliste!$D$1:$D$68,$E$3)+1-ROW(D53))),"")</f>
        <v/>
      </c>
      <c r="S59" s="45"/>
      <c r="T59" s="45">
        <f t="shared" si="61"/>
        <v>0</v>
      </c>
      <c r="U59" s="6">
        <f t="shared" si="62"/>
        <v>0</v>
      </c>
      <c r="V59" s="43">
        <f>+IF(COUNTBLANK(I59:K59)=2,VLOOKUP(I59,Rechnen!$A$1:$C$13,3,FALSE),IF(COUNTBLANK(I59:K59)=1,+VLOOKUP(I59,Rechnen!$A$1:$C$13,3,FALSE)+VLOOKUP(J59,Rechnen!$A$1:$C$13,3,FALSE),IF(COUNTBLANK(I59:K59)=0,VLOOKUP(I59,Rechnen!$A$1:$C$13,3,FALSE)+VLOOKUP(J59,Rechnen!$A$1:$C$13,3,FALSE)+VLOOKUP(K59,Rechnen!$A$1:$C$13,3,FALSE),0)))</f>
        <v>0</v>
      </c>
      <c r="W59" s="562">
        <f>IF(COUNTA(Meldeliste!$O$4:$O$68)=0,0,SUMPRODUCT(($G$7:$G$70=G59)*($M$7:$M$70=M59)*(($L$7:$L$70&lt;=L59)*-1)))</f>
        <v>0</v>
      </c>
      <c r="X59" s="15"/>
      <c r="Y59" s="549" t="str">
        <f t="array" ref="Y59">IFERROR(INDEX(Meldeliste!$M$1:$M$68,LARGE((Meldeliste!$D$1:$D$68=$E$3)*(ROW(Meldeliste!$D$1:$D$68)),COUNTIF(Meldeliste!$D$1:$D$68,$E$3)+1-ROW(G53))),"")</f>
        <v/>
      </c>
      <c r="Z59" s="328" t="str">
        <f t="array" ref="Z59">IFERROR(INDEX(Meldeliste!$P$1:$P$68,LARGE((Meldeliste!$D$1:$D$68=$E$3)*(ROW(Meldeliste!$D$1:$D$68)),COUNTIF(Meldeliste!$D$1:$D$68,$E$3)+1-ROW(G53))),"")</f>
        <v/>
      </c>
      <c r="AB59" s="1">
        <f t="shared" si="66"/>
        <v>0</v>
      </c>
      <c r="AC59" s="1">
        <f t="shared" si="67"/>
        <v>0</v>
      </c>
      <c r="AD59" s="1">
        <f t="shared" si="68"/>
        <v>0</v>
      </c>
      <c r="AE59" s="1">
        <f t="shared" si="69"/>
        <v>0</v>
      </c>
      <c r="AF59" s="1">
        <f t="shared" si="70"/>
        <v>0</v>
      </c>
      <c r="AH59" s="1">
        <f t="shared" si="71"/>
        <v>0</v>
      </c>
      <c r="AI59" s="1">
        <f t="shared" si="72"/>
        <v>0</v>
      </c>
      <c r="AJ59" s="1">
        <f t="shared" si="73"/>
        <v>0</v>
      </c>
      <c r="AK59" s="1">
        <f t="shared" si="74"/>
        <v>0</v>
      </c>
      <c r="AL59" s="1">
        <f t="shared" si="75"/>
        <v>0</v>
      </c>
      <c r="AN59" s="1">
        <f t="shared" si="76"/>
        <v>0</v>
      </c>
      <c r="AO59" s="1">
        <f t="shared" si="77"/>
        <v>0</v>
      </c>
      <c r="AP59" s="1">
        <f t="shared" si="78"/>
        <v>0</v>
      </c>
      <c r="AQ59" s="1">
        <f t="shared" si="79"/>
        <v>0</v>
      </c>
      <c r="AR59" s="1">
        <f t="shared" si="80"/>
        <v>0</v>
      </c>
      <c r="AT59" s="1">
        <f t="shared" si="81"/>
        <v>0</v>
      </c>
      <c r="AU59" s="1">
        <f t="shared" si="82"/>
        <v>0</v>
      </c>
      <c r="AV59" s="1">
        <f t="shared" si="83"/>
        <v>0</v>
      </c>
      <c r="AW59" s="1">
        <f t="shared" si="84"/>
        <v>0</v>
      </c>
      <c r="AX59" s="1">
        <f t="shared" si="85"/>
        <v>0</v>
      </c>
      <c r="AZ59" s="1">
        <f t="shared" si="86"/>
        <v>0</v>
      </c>
      <c r="BA59" s="1">
        <f t="shared" si="87"/>
        <v>0</v>
      </c>
      <c r="BB59" s="1">
        <f t="shared" si="88"/>
        <v>0</v>
      </c>
      <c r="BC59" s="1">
        <f t="shared" si="89"/>
        <v>0</v>
      </c>
      <c r="BD59" s="1">
        <f t="shared" si="90"/>
        <v>0</v>
      </c>
      <c r="BF59" s="1">
        <f t="shared" si="91"/>
        <v>0</v>
      </c>
      <c r="BG59" s="1">
        <f t="shared" si="92"/>
        <v>0</v>
      </c>
      <c r="BH59" s="1">
        <f t="shared" si="93"/>
        <v>0</v>
      </c>
      <c r="BI59" s="1">
        <f t="shared" si="94"/>
        <v>0</v>
      </c>
      <c r="BJ59" s="1">
        <f t="shared" si="95"/>
        <v>0</v>
      </c>
    </row>
    <row r="60" spans="1:62" ht="28.5" customHeight="1">
      <c r="A60" s="332" t="str">
        <f t="array" ref="A60">IFERROR(INDEX(Meldeliste!$C$1:$C$68,LARGE((Meldeliste!$D$1:$D$68=$E$3)*(ROW(Meldeliste!$D$1:$D$68)),COUNTIF(Meldeliste!$D$1:$D$68,$E$3)+1-ROW(B54))),"")</f>
        <v/>
      </c>
      <c r="B60" s="316" t="str">
        <f t="array" ref="B60">IFERROR(INDEX(Meldeliste!$F$1:$F$68,LARGE((Meldeliste!$D$1:$D$68=$E$3)*(ROW(Meldeliste!$D$1:$D$68)),COUNTIF(Meldeliste!$D$1:$D$68,$E$3)+1-ROW(C54))),"")</f>
        <v/>
      </c>
      <c r="C60" s="316" t="str">
        <f t="array" ref="C60">IFERROR(INDEX(Meldeliste!$G$1:$G$68,LARGE((Meldeliste!$D$1:$D$68=$E$3)*(ROW(Meldeliste!$D$1:$D$68)),COUNTIF(Meldeliste!$D$1:$D$68,$E$3)+1-ROW(D54))),"")</f>
        <v/>
      </c>
      <c r="D60" s="316" t="str">
        <f t="array" ref="D60">IFERROR(INDEX(Meldeliste!$H$1:$H$68,LARGE((Meldeliste!$D$1:$D$68=$E$3)*(ROW(Meldeliste!$D$1:$D$68)),COUNTIF(Meldeliste!$D$1:$D$68,$E$3)+1-ROW(D54))),"")</f>
        <v/>
      </c>
      <c r="E60" s="317" t="str">
        <f t="array" ref="E60">IFERROR(INDEX(Meldeliste!$I$1:$I$68,LARGE((Meldeliste!$D$1:$D$68=$E$3)*(ROW(Meldeliste!$D$1:$D$68)),COUNTIF(Meldeliste!$D$1:$D$68,$E$3)+1-ROW(E54))),"")</f>
        <v/>
      </c>
      <c r="F60" s="317" t="str">
        <f t="array" ref="F60">IFERROR(INDEX(Meldeliste!$J$1:$J$68,LARGE((Meldeliste!$D$1:$D$68=$E$3)*(ROW(Meldeliste!$D$1:$D$68)),COUNTIF(Meldeliste!$D$1:$D$68,$E$3)+1-ROW(F54))),"")</f>
        <v/>
      </c>
      <c r="G60" s="533" t="str">
        <f t="array" ref="G60">IFERROR(INDEX(Meldeliste!$K$1:$K$68,LARGE((Meldeliste!$D$1:$D$68=$E$3)*(ROW(Meldeliste!$D$1:$D$68)),COUNTIF(Meldeliste!$D$1:$D$68,$E$3)+1-ROW(G54))),"")</f>
        <v/>
      </c>
      <c r="H60" s="535" t="str">
        <f t="array" ref="H60">IFERROR(INDEX(Meldeliste!$L$1:$L$68,LARGE((Meldeliste!$D$1:$D$68=$E$3)*(ROW(Meldeliste!$D$1:$D$68)),COUNTIF(Meldeliste!$D$1:$D$68,$E$3)+1-ROW(F54))),"")</f>
        <v/>
      </c>
      <c r="I60" s="256" t="str">
        <f>+IF(ISNUMBER($A60)=TRUE,+IF(Stammdaten!$C$20,"dns",""),"")</f>
        <v/>
      </c>
      <c r="J60" s="257" t="str">
        <f>+IF(ISNUMBER($A60)=TRUE,+IF(Stammdaten!$C$20&gt;1,"dns",""),"")</f>
        <v/>
      </c>
      <c r="K60" s="527" t="str">
        <f>+IF(ISNUMBER($A60)=TRUE,+IF(Stammdaten!$C$20&gt;2,"dns",""),"")</f>
        <v/>
      </c>
      <c r="L60" s="558" t="str">
        <f t="array" ref="L60">+IF(ISNUMBER($A60)=TRUE,+IF(Stammdaten!$C$20,IFERROR(INDEX(Meldeliste!$O$1:$O$68,LARGE((Meldeliste!$D$1:$D$68=$E$3)*(ROW(Meldeliste!$D$1:$D$68)),COUNTIF(Meldeliste!$D$1:$D$68,$E$3)+1-ROW(G54))),""),""),"")</f>
        <v/>
      </c>
      <c r="M60" s="347" t="str">
        <f t="shared" si="64"/>
        <v/>
      </c>
      <c r="N60" s="348" t="str">
        <f t="shared" si="59"/>
        <v/>
      </c>
      <c r="O60" s="349" t="str">
        <f t="shared" si="65"/>
        <v/>
      </c>
      <c r="P60" s="41" t="str">
        <f t="shared" ca="1" si="60"/>
        <v/>
      </c>
      <c r="Q60" s="44">
        <f t="shared" si="63"/>
        <v>54</v>
      </c>
      <c r="R60" s="6" t="str">
        <f t="array" ref="R60">IFERROR(INDEX(Meldeliste!$Q$1:$Q$68,LARGE((Meldeliste!$D$1:$D$68=$E$3)*(ROW(Meldeliste!$D$1:$D$68)),COUNTIF(Meldeliste!$D$1:$D$68,$E$3)+1-ROW(D54))),"")</f>
        <v/>
      </c>
      <c r="S60" s="45"/>
      <c r="T60" s="45">
        <f t="shared" si="61"/>
        <v>0</v>
      </c>
      <c r="U60" s="6">
        <f t="shared" si="62"/>
        <v>0</v>
      </c>
      <c r="V60" s="43">
        <f>+IF(COUNTBLANK(I60:K60)=2,VLOOKUP(I60,Rechnen!$A$1:$C$13,3,FALSE),IF(COUNTBLANK(I60:K60)=1,+VLOOKUP(I60,Rechnen!$A$1:$C$13,3,FALSE)+VLOOKUP(J60,Rechnen!$A$1:$C$13,3,FALSE),IF(COUNTBLANK(I60:K60)=0,VLOOKUP(I60,Rechnen!$A$1:$C$13,3,FALSE)+VLOOKUP(J60,Rechnen!$A$1:$C$13,3,FALSE)+VLOOKUP(K60,Rechnen!$A$1:$C$13,3,FALSE),0)))</f>
        <v>0</v>
      </c>
      <c r="W60" s="562">
        <f>IF(COUNTA(Meldeliste!$O$4:$O$68)=0,0,SUMPRODUCT(($G$7:$G$70=G60)*($M$7:$M$70=M60)*(($L$7:$L$70&lt;=L60)*-1)))</f>
        <v>0</v>
      </c>
      <c r="X60" s="15"/>
      <c r="Y60" s="549" t="str">
        <f t="array" ref="Y60">IFERROR(INDEX(Meldeliste!$M$1:$M$68,LARGE((Meldeliste!$D$1:$D$68=$E$3)*(ROW(Meldeliste!$D$1:$D$68)),COUNTIF(Meldeliste!$D$1:$D$68,$E$3)+1-ROW(G54))),"")</f>
        <v/>
      </c>
      <c r="Z60" s="328" t="str">
        <f t="array" ref="Z60">IFERROR(INDEX(Meldeliste!$P$1:$P$68,LARGE((Meldeliste!$D$1:$D$68=$E$3)*(ROW(Meldeliste!$D$1:$D$68)),COUNTIF(Meldeliste!$D$1:$D$68,$E$3)+1-ROW(G54))),"")</f>
        <v/>
      </c>
      <c r="AB60" s="1">
        <f t="shared" si="66"/>
        <v>0</v>
      </c>
      <c r="AC60" s="1">
        <f t="shared" si="67"/>
        <v>0</v>
      </c>
      <c r="AD60" s="1">
        <f t="shared" si="68"/>
        <v>0</v>
      </c>
      <c r="AE60" s="1">
        <f t="shared" si="69"/>
        <v>0</v>
      </c>
      <c r="AF60" s="1">
        <f t="shared" si="70"/>
        <v>0</v>
      </c>
      <c r="AH60" s="1">
        <f t="shared" si="71"/>
        <v>0</v>
      </c>
      <c r="AI60" s="1">
        <f t="shared" si="72"/>
        <v>0</v>
      </c>
      <c r="AJ60" s="1">
        <f t="shared" si="73"/>
        <v>0</v>
      </c>
      <c r="AK60" s="1">
        <f t="shared" si="74"/>
        <v>0</v>
      </c>
      <c r="AL60" s="1">
        <f t="shared" si="75"/>
        <v>0</v>
      </c>
      <c r="AN60" s="1">
        <f t="shared" si="76"/>
        <v>0</v>
      </c>
      <c r="AO60" s="1">
        <f t="shared" si="77"/>
        <v>0</v>
      </c>
      <c r="AP60" s="1">
        <f t="shared" si="78"/>
        <v>0</v>
      </c>
      <c r="AQ60" s="1">
        <f t="shared" si="79"/>
        <v>0</v>
      </c>
      <c r="AR60" s="1">
        <f t="shared" si="80"/>
        <v>0</v>
      </c>
      <c r="AT60" s="1">
        <f t="shared" si="81"/>
        <v>0</v>
      </c>
      <c r="AU60" s="1">
        <f t="shared" si="82"/>
        <v>0</v>
      </c>
      <c r="AV60" s="1">
        <f t="shared" si="83"/>
        <v>0</v>
      </c>
      <c r="AW60" s="1">
        <f t="shared" si="84"/>
        <v>0</v>
      </c>
      <c r="AX60" s="1">
        <f t="shared" si="85"/>
        <v>0</v>
      </c>
      <c r="AZ60" s="1">
        <f t="shared" si="86"/>
        <v>0</v>
      </c>
      <c r="BA60" s="1">
        <f t="shared" si="87"/>
        <v>0</v>
      </c>
      <c r="BB60" s="1">
        <f t="shared" si="88"/>
        <v>0</v>
      </c>
      <c r="BC60" s="1">
        <f t="shared" si="89"/>
        <v>0</v>
      </c>
      <c r="BD60" s="1">
        <f t="shared" si="90"/>
        <v>0</v>
      </c>
      <c r="BF60" s="1">
        <f t="shared" si="91"/>
        <v>0</v>
      </c>
      <c r="BG60" s="1">
        <f t="shared" si="92"/>
        <v>0</v>
      </c>
      <c r="BH60" s="1">
        <f t="shared" si="93"/>
        <v>0</v>
      </c>
      <c r="BI60" s="1">
        <f t="shared" si="94"/>
        <v>0</v>
      </c>
      <c r="BJ60" s="1">
        <f t="shared" si="95"/>
        <v>0</v>
      </c>
    </row>
    <row r="61" spans="1:62" ht="28.5" customHeight="1">
      <c r="A61" s="332" t="str">
        <f t="array" ref="A61">IFERROR(INDEX(Meldeliste!$C$1:$C$68,LARGE((Meldeliste!$D$1:$D$68=$E$3)*(ROW(Meldeliste!$D$1:$D$68)),COUNTIF(Meldeliste!$D$1:$D$68,$E$3)+1-ROW(B55))),"")</f>
        <v/>
      </c>
      <c r="B61" s="316" t="str">
        <f t="array" ref="B61">IFERROR(INDEX(Meldeliste!$F$1:$F$68,LARGE((Meldeliste!$D$1:$D$68=$E$3)*(ROW(Meldeliste!$D$1:$D$68)),COUNTIF(Meldeliste!$D$1:$D$68,$E$3)+1-ROW(C55))),"")</f>
        <v/>
      </c>
      <c r="C61" s="316" t="str">
        <f t="array" ref="C61">IFERROR(INDEX(Meldeliste!$G$1:$G$68,LARGE((Meldeliste!$D$1:$D$68=$E$3)*(ROW(Meldeliste!$D$1:$D$68)),COUNTIF(Meldeliste!$D$1:$D$68,$E$3)+1-ROW(D55))),"")</f>
        <v/>
      </c>
      <c r="D61" s="316" t="str">
        <f t="array" ref="D61">IFERROR(INDEX(Meldeliste!$H$1:$H$68,LARGE((Meldeliste!$D$1:$D$68=$E$3)*(ROW(Meldeliste!$D$1:$D$68)),COUNTIF(Meldeliste!$D$1:$D$68,$E$3)+1-ROW(D55))),"")</f>
        <v/>
      </c>
      <c r="E61" s="317" t="str">
        <f t="array" ref="E61">IFERROR(INDEX(Meldeliste!$I$1:$I$68,LARGE((Meldeliste!$D$1:$D$68=$E$3)*(ROW(Meldeliste!$D$1:$D$68)),COUNTIF(Meldeliste!$D$1:$D$68,$E$3)+1-ROW(E55))),"")</f>
        <v/>
      </c>
      <c r="F61" s="317" t="str">
        <f t="array" ref="F61">IFERROR(INDEX(Meldeliste!$J$1:$J$68,LARGE((Meldeliste!$D$1:$D$68=$E$3)*(ROW(Meldeliste!$D$1:$D$68)),COUNTIF(Meldeliste!$D$1:$D$68,$E$3)+1-ROW(F55))),"")</f>
        <v/>
      </c>
      <c r="G61" s="533" t="str">
        <f t="array" ref="G61">IFERROR(INDEX(Meldeliste!$K$1:$K$68,LARGE((Meldeliste!$D$1:$D$68=$E$3)*(ROW(Meldeliste!$D$1:$D$68)),COUNTIF(Meldeliste!$D$1:$D$68,$E$3)+1-ROW(G55))),"")</f>
        <v/>
      </c>
      <c r="H61" s="535" t="str">
        <f t="array" ref="H61">IFERROR(INDEX(Meldeliste!$L$1:$L$68,LARGE((Meldeliste!$D$1:$D$68=$E$3)*(ROW(Meldeliste!$D$1:$D$68)),COUNTIF(Meldeliste!$D$1:$D$68,$E$3)+1-ROW(F55))),"")</f>
        <v/>
      </c>
      <c r="I61" s="256" t="str">
        <f>+IF(ISNUMBER($A61)=TRUE,+IF(Stammdaten!$C$20,"dns",""),"")</f>
        <v/>
      </c>
      <c r="J61" s="257" t="str">
        <f>+IF(ISNUMBER($A61)=TRUE,+IF(Stammdaten!$C$20&gt;1,"dns",""),"")</f>
        <v/>
      </c>
      <c r="K61" s="527" t="str">
        <f>+IF(ISNUMBER($A61)=TRUE,+IF(Stammdaten!$C$20&gt;2,"dns",""),"")</f>
        <v/>
      </c>
      <c r="L61" s="558" t="str">
        <f t="array" ref="L61">+IF(ISNUMBER($A61)=TRUE,+IF(Stammdaten!$C$20,IFERROR(INDEX(Meldeliste!$O$1:$O$68,LARGE((Meldeliste!$D$1:$D$68=$E$3)*(ROW(Meldeliste!$D$1:$D$68)),COUNTIF(Meldeliste!$D$1:$D$68,$E$3)+1-ROW(G55))),""),""),"")</f>
        <v/>
      </c>
      <c r="M61" s="347" t="str">
        <f t="shared" si="64"/>
        <v/>
      </c>
      <c r="N61" s="348" t="str">
        <f t="shared" si="59"/>
        <v/>
      </c>
      <c r="O61" s="349" t="str">
        <f t="shared" si="65"/>
        <v/>
      </c>
      <c r="P61" s="41" t="str">
        <f t="shared" ca="1" si="60"/>
        <v/>
      </c>
      <c r="Q61" s="44">
        <f t="shared" si="63"/>
        <v>55</v>
      </c>
      <c r="R61" s="6" t="str">
        <f t="array" ref="R61">IFERROR(INDEX(Meldeliste!$Q$1:$Q$68,LARGE((Meldeliste!$D$1:$D$68=$E$3)*(ROW(Meldeliste!$D$1:$D$68)),COUNTIF(Meldeliste!$D$1:$D$68,$E$3)+1-ROW(D55))),"")</f>
        <v/>
      </c>
      <c r="S61" s="45"/>
      <c r="T61" s="45">
        <f t="shared" si="61"/>
        <v>0</v>
      </c>
      <c r="U61" s="6">
        <f t="shared" si="62"/>
        <v>0</v>
      </c>
      <c r="V61" s="43">
        <f>+IF(COUNTBLANK(I61:K61)=2,VLOOKUP(I61,Rechnen!$A$1:$C$13,3,FALSE),IF(COUNTBLANK(I61:K61)=1,+VLOOKUP(I61,Rechnen!$A$1:$C$13,3,FALSE)+VLOOKUP(J61,Rechnen!$A$1:$C$13,3,FALSE),IF(COUNTBLANK(I61:K61)=0,VLOOKUP(I61,Rechnen!$A$1:$C$13,3,FALSE)+VLOOKUP(J61,Rechnen!$A$1:$C$13,3,FALSE)+VLOOKUP(K61,Rechnen!$A$1:$C$13,3,FALSE),0)))</f>
        <v>0</v>
      </c>
      <c r="W61" s="562">
        <f>IF(COUNTA(Meldeliste!$O$4:$O$68)=0,0,SUMPRODUCT(($G$7:$G$70=G61)*($M$7:$M$70=M61)*(($L$7:$L$70&lt;=L61)*-1)))</f>
        <v>0</v>
      </c>
      <c r="X61" s="15"/>
      <c r="Y61" s="549" t="str">
        <f t="array" ref="Y61">IFERROR(INDEX(Meldeliste!$M$1:$M$68,LARGE((Meldeliste!$D$1:$D$68=$E$3)*(ROW(Meldeliste!$D$1:$D$68)),COUNTIF(Meldeliste!$D$1:$D$68,$E$3)+1-ROW(G55))),"")</f>
        <v/>
      </c>
      <c r="Z61" s="328" t="str">
        <f t="array" ref="Z61">IFERROR(INDEX(Meldeliste!$P$1:$P$68,LARGE((Meldeliste!$D$1:$D$68=$E$3)*(ROW(Meldeliste!$D$1:$D$68)),COUNTIF(Meldeliste!$D$1:$D$68,$E$3)+1-ROW(G55))),"")</f>
        <v/>
      </c>
      <c r="AB61" s="1">
        <f t="shared" si="66"/>
        <v>0</v>
      </c>
      <c r="AC61" s="1">
        <f t="shared" si="67"/>
        <v>0</v>
      </c>
      <c r="AD61" s="1">
        <f t="shared" si="68"/>
        <v>0</v>
      </c>
      <c r="AE61" s="1">
        <f t="shared" si="69"/>
        <v>0</v>
      </c>
      <c r="AF61" s="1">
        <f t="shared" si="70"/>
        <v>0</v>
      </c>
      <c r="AH61" s="1">
        <f t="shared" si="71"/>
        <v>0</v>
      </c>
      <c r="AI61" s="1">
        <f t="shared" si="72"/>
        <v>0</v>
      </c>
      <c r="AJ61" s="1">
        <f t="shared" si="73"/>
        <v>0</v>
      </c>
      <c r="AK61" s="1">
        <f t="shared" si="74"/>
        <v>0</v>
      </c>
      <c r="AL61" s="1">
        <f t="shared" si="75"/>
        <v>0</v>
      </c>
      <c r="AN61" s="1">
        <f t="shared" si="76"/>
        <v>0</v>
      </c>
      <c r="AO61" s="1">
        <f t="shared" si="77"/>
        <v>0</v>
      </c>
      <c r="AP61" s="1">
        <f t="shared" si="78"/>
        <v>0</v>
      </c>
      <c r="AQ61" s="1">
        <f t="shared" si="79"/>
        <v>0</v>
      </c>
      <c r="AR61" s="1">
        <f t="shared" si="80"/>
        <v>0</v>
      </c>
      <c r="AT61" s="1">
        <f t="shared" si="81"/>
        <v>0</v>
      </c>
      <c r="AU61" s="1">
        <f t="shared" si="82"/>
        <v>0</v>
      </c>
      <c r="AV61" s="1">
        <f t="shared" si="83"/>
        <v>0</v>
      </c>
      <c r="AW61" s="1">
        <f t="shared" si="84"/>
        <v>0</v>
      </c>
      <c r="AX61" s="1">
        <f t="shared" si="85"/>
        <v>0</v>
      </c>
      <c r="AZ61" s="1">
        <f t="shared" si="86"/>
        <v>0</v>
      </c>
      <c r="BA61" s="1">
        <f t="shared" si="87"/>
        <v>0</v>
      </c>
      <c r="BB61" s="1">
        <f t="shared" si="88"/>
        <v>0</v>
      </c>
      <c r="BC61" s="1">
        <f t="shared" si="89"/>
        <v>0</v>
      </c>
      <c r="BD61" s="1">
        <f t="shared" si="90"/>
        <v>0</v>
      </c>
      <c r="BF61" s="1">
        <f t="shared" si="91"/>
        <v>0</v>
      </c>
      <c r="BG61" s="1">
        <f t="shared" si="92"/>
        <v>0</v>
      </c>
      <c r="BH61" s="1">
        <f t="shared" si="93"/>
        <v>0</v>
      </c>
      <c r="BI61" s="1">
        <f t="shared" si="94"/>
        <v>0</v>
      </c>
      <c r="BJ61" s="1">
        <f t="shared" si="95"/>
        <v>0</v>
      </c>
    </row>
    <row r="62" spans="1:62" ht="28.5" customHeight="1">
      <c r="A62" s="332" t="str">
        <f t="array" ref="A62">IFERROR(INDEX(Meldeliste!$C$1:$C$68,LARGE((Meldeliste!$D$1:$D$68=$E$3)*(ROW(Meldeliste!$D$1:$D$68)),COUNTIF(Meldeliste!$D$1:$D$68,$E$3)+1-ROW(B56))),"")</f>
        <v/>
      </c>
      <c r="B62" s="316" t="str">
        <f t="array" ref="B62">IFERROR(INDEX(Meldeliste!$F$1:$F$68,LARGE((Meldeliste!$D$1:$D$68=$E$3)*(ROW(Meldeliste!$D$1:$D$68)),COUNTIF(Meldeliste!$D$1:$D$68,$E$3)+1-ROW(C56))),"")</f>
        <v/>
      </c>
      <c r="C62" s="316" t="str">
        <f t="array" ref="C62">IFERROR(INDEX(Meldeliste!$G$1:$G$68,LARGE((Meldeliste!$D$1:$D$68=$E$3)*(ROW(Meldeliste!$D$1:$D$68)),COUNTIF(Meldeliste!$D$1:$D$68,$E$3)+1-ROW(D56))),"")</f>
        <v/>
      </c>
      <c r="D62" s="316" t="str">
        <f t="array" ref="D62">IFERROR(INDEX(Meldeliste!$H$1:$H$68,LARGE((Meldeliste!$D$1:$D$68=$E$3)*(ROW(Meldeliste!$D$1:$D$68)),COUNTIF(Meldeliste!$D$1:$D$68,$E$3)+1-ROW(D56))),"")</f>
        <v/>
      </c>
      <c r="E62" s="317" t="str">
        <f t="array" ref="E62">IFERROR(INDEX(Meldeliste!$I$1:$I$68,LARGE((Meldeliste!$D$1:$D$68=$E$3)*(ROW(Meldeliste!$D$1:$D$68)),COUNTIF(Meldeliste!$D$1:$D$68,$E$3)+1-ROW(E56))),"")</f>
        <v/>
      </c>
      <c r="F62" s="317" t="str">
        <f t="array" ref="F62">IFERROR(INDEX(Meldeliste!$J$1:$J$68,LARGE((Meldeliste!$D$1:$D$68=$E$3)*(ROW(Meldeliste!$D$1:$D$68)),COUNTIF(Meldeliste!$D$1:$D$68,$E$3)+1-ROW(F56))),"")</f>
        <v/>
      </c>
      <c r="G62" s="533" t="str">
        <f t="array" ref="G62">IFERROR(INDEX(Meldeliste!$K$1:$K$68,LARGE((Meldeliste!$D$1:$D$68=$E$3)*(ROW(Meldeliste!$D$1:$D$68)),COUNTIF(Meldeliste!$D$1:$D$68,$E$3)+1-ROW(G56))),"")</f>
        <v/>
      </c>
      <c r="H62" s="535" t="str">
        <f t="array" ref="H62">IFERROR(INDEX(Meldeliste!$L$1:$L$68,LARGE((Meldeliste!$D$1:$D$68=$E$3)*(ROW(Meldeliste!$D$1:$D$68)),COUNTIF(Meldeliste!$D$1:$D$68,$E$3)+1-ROW(F56))),"")</f>
        <v/>
      </c>
      <c r="I62" s="256" t="str">
        <f>+IF(ISNUMBER($A62)=TRUE,+IF(Stammdaten!$C$20,"dns",""),"")</f>
        <v/>
      </c>
      <c r="J62" s="257" t="str">
        <f>+IF(ISNUMBER($A62)=TRUE,+IF(Stammdaten!$C$20&gt;1,"dns",""),"")</f>
        <v/>
      </c>
      <c r="K62" s="527" t="str">
        <f>+IF(ISNUMBER($A62)=TRUE,+IF(Stammdaten!$C$20&gt;2,"dns",""),"")</f>
        <v/>
      </c>
      <c r="L62" s="558" t="str">
        <f t="array" ref="L62">+IF(ISNUMBER($A62)=TRUE,+IF(Stammdaten!$C$20,IFERROR(INDEX(Meldeliste!$O$1:$O$68,LARGE((Meldeliste!$D$1:$D$68=$E$3)*(ROW(Meldeliste!$D$1:$D$68)),COUNTIF(Meldeliste!$D$1:$D$68,$E$3)+1-ROW(G56))),""),""),"")</f>
        <v/>
      </c>
      <c r="M62" s="347" t="str">
        <f t="shared" si="64"/>
        <v/>
      </c>
      <c r="N62" s="348" t="str">
        <f t="shared" si="59"/>
        <v/>
      </c>
      <c r="O62" s="349" t="str">
        <f t="shared" si="65"/>
        <v/>
      </c>
      <c r="P62" s="41" t="str">
        <f t="shared" ca="1" si="60"/>
        <v/>
      </c>
      <c r="Q62" s="44">
        <f t="shared" si="63"/>
        <v>56</v>
      </c>
      <c r="R62" s="6" t="str">
        <f t="array" ref="R62">IFERROR(INDEX(Meldeliste!$Q$1:$Q$68,LARGE((Meldeliste!$D$1:$D$68=$E$3)*(ROW(Meldeliste!$D$1:$D$68)),COUNTIF(Meldeliste!$D$1:$D$68,$E$3)+1-ROW(D56))),"")</f>
        <v/>
      </c>
      <c r="S62" s="45"/>
      <c r="T62" s="45">
        <f t="shared" si="61"/>
        <v>0</v>
      </c>
      <c r="U62" s="6">
        <f t="shared" si="62"/>
        <v>0</v>
      </c>
      <c r="V62" s="43">
        <f>+IF(COUNTBLANK(I62:K62)=2,VLOOKUP(I62,Rechnen!$A$1:$C$13,3,FALSE),IF(COUNTBLANK(I62:K62)=1,+VLOOKUP(I62,Rechnen!$A$1:$C$13,3,FALSE)+VLOOKUP(J62,Rechnen!$A$1:$C$13,3,FALSE),IF(COUNTBLANK(I62:K62)=0,VLOOKUP(I62,Rechnen!$A$1:$C$13,3,FALSE)+VLOOKUP(J62,Rechnen!$A$1:$C$13,3,FALSE)+VLOOKUP(K62,Rechnen!$A$1:$C$13,3,FALSE),0)))</f>
        <v>0</v>
      </c>
      <c r="W62" s="562">
        <f>IF(COUNTA(Meldeliste!$O$4:$O$68)=0,0,SUMPRODUCT(($G$7:$G$70=G62)*($M$7:$M$70=M62)*(($L$7:$L$70&lt;=L62)*-1)))</f>
        <v>0</v>
      </c>
      <c r="X62" s="15"/>
      <c r="Y62" s="549" t="str">
        <f t="array" ref="Y62">IFERROR(INDEX(Meldeliste!$M$1:$M$68,LARGE((Meldeliste!$D$1:$D$68=$E$3)*(ROW(Meldeliste!$D$1:$D$68)),COUNTIF(Meldeliste!$D$1:$D$68,$E$3)+1-ROW(G56))),"")</f>
        <v/>
      </c>
      <c r="Z62" s="328" t="str">
        <f t="array" ref="Z62">IFERROR(INDEX(Meldeliste!$P$1:$P$68,LARGE((Meldeliste!$D$1:$D$68=$E$3)*(ROW(Meldeliste!$D$1:$D$68)),COUNTIF(Meldeliste!$D$1:$D$68,$E$3)+1-ROW(G56))),"")</f>
        <v/>
      </c>
      <c r="AB62" s="1">
        <f t="shared" si="66"/>
        <v>0</v>
      </c>
      <c r="AC62" s="1">
        <f t="shared" si="67"/>
        <v>0</v>
      </c>
      <c r="AD62" s="1">
        <f t="shared" si="68"/>
        <v>0</v>
      </c>
      <c r="AE62" s="1">
        <f t="shared" si="69"/>
        <v>0</v>
      </c>
      <c r="AF62" s="1">
        <f t="shared" si="70"/>
        <v>0</v>
      </c>
      <c r="AH62" s="1">
        <f t="shared" si="71"/>
        <v>0</v>
      </c>
      <c r="AI62" s="1">
        <f t="shared" si="72"/>
        <v>0</v>
      </c>
      <c r="AJ62" s="1">
        <f t="shared" si="73"/>
        <v>0</v>
      </c>
      <c r="AK62" s="1">
        <f t="shared" si="74"/>
        <v>0</v>
      </c>
      <c r="AL62" s="1">
        <f t="shared" si="75"/>
        <v>0</v>
      </c>
      <c r="AN62" s="1">
        <f t="shared" si="76"/>
        <v>0</v>
      </c>
      <c r="AO62" s="1">
        <f t="shared" si="77"/>
        <v>0</v>
      </c>
      <c r="AP62" s="1">
        <f t="shared" si="78"/>
        <v>0</v>
      </c>
      <c r="AQ62" s="1">
        <f t="shared" si="79"/>
        <v>0</v>
      </c>
      <c r="AR62" s="1">
        <f t="shared" si="80"/>
        <v>0</v>
      </c>
      <c r="AT62" s="1">
        <f t="shared" si="81"/>
        <v>0</v>
      </c>
      <c r="AU62" s="1">
        <f t="shared" si="82"/>
        <v>0</v>
      </c>
      <c r="AV62" s="1">
        <f t="shared" si="83"/>
        <v>0</v>
      </c>
      <c r="AW62" s="1">
        <f t="shared" si="84"/>
        <v>0</v>
      </c>
      <c r="AX62" s="1">
        <f t="shared" si="85"/>
        <v>0</v>
      </c>
      <c r="AZ62" s="1">
        <f t="shared" si="86"/>
        <v>0</v>
      </c>
      <c r="BA62" s="1">
        <f t="shared" si="87"/>
        <v>0</v>
      </c>
      <c r="BB62" s="1">
        <f t="shared" si="88"/>
        <v>0</v>
      </c>
      <c r="BC62" s="1">
        <f t="shared" si="89"/>
        <v>0</v>
      </c>
      <c r="BD62" s="1">
        <f t="shared" si="90"/>
        <v>0</v>
      </c>
      <c r="BF62" s="1">
        <f t="shared" si="91"/>
        <v>0</v>
      </c>
      <c r="BG62" s="1">
        <f t="shared" si="92"/>
        <v>0</v>
      </c>
      <c r="BH62" s="1">
        <f t="shared" si="93"/>
        <v>0</v>
      </c>
      <c r="BI62" s="1">
        <f t="shared" si="94"/>
        <v>0</v>
      </c>
      <c r="BJ62" s="1">
        <f t="shared" si="95"/>
        <v>0</v>
      </c>
    </row>
    <row r="63" spans="1:62" ht="28.5" customHeight="1">
      <c r="A63" s="332" t="str">
        <f t="array" ref="A63">IFERROR(INDEX(Meldeliste!$C$1:$C$68,LARGE((Meldeliste!$D$1:$D$68=$E$3)*(ROW(Meldeliste!$D$1:$D$68)),COUNTIF(Meldeliste!$D$1:$D$68,$E$3)+1-ROW(B57))),"")</f>
        <v/>
      </c>
      <c r="B63" s="316" t="str">
        <f t="array" ref="B63">IFERROR(INDEX(Meldeliste!$F$1:$F$68,LARGE((Meldeliste!$D$1:$D$68=$E$3)*(ROW(Meldeliste!$D$1:$D$68)),COUNTIF(Meldeliste!$D$1:$D$68,$E$3)+1-ROW(C57))),"")</f>
        <v/>
      </c>
      <c r="C63" s="316" t="str">
        <f t="array" ref="C63">IFERROR(INDEX(Meldeliste!$G$1:$G$68,LARGE((Meldeliste!$D$1:$D$68=$E$3)*(ROW(Meldeliste!$D$1:$D$68)),COUNTIF(Meldeliste!$D$1:$D$68,$E$3)+1-ROW(D57))),"")</f>
        <v/>
      </c>
      <c r="D63" s="316" t="str">
        <f t="array" ref="D63">IFERROR(INDEX(Meldeliste!$H$1:$H$68,LARGE((Meldeliste!$D$1:$D$68=$E$3)*(ROW(Meldeliste!$D$1:$D$68)),COUNTIF(Meldeliste!$D$1:$D$68,$E$3)+1-ROW(D57))),"")</f>
        <v/>
      </c>
      <c r="E63" s="317" t="str">
        <f t="array" ref="E63">IFERROR(INDEX(Meldeliste!$I$1:$I$68,LARGE((Meldeliste!$D$1:$D$68=$E$3)*(ROW(Meldeliste!$D$1:$D$68)),COUNTIF(Meldeliste!$D$1:$D$68,$E$3)+1-ROW(E57))),"")</f>
        <v/>
      </c>
      <c r="F63" s="317" t="str">
        <f t="array" ref="F63">IFERROR(INDEX(Meldeliste!$J$1:$J$68,LARGE((Meldeliste!$D$1:$D$68=$E$3)*(ROW(Meldeliste!$D$1:$D$68)),COUNTIF(Meldeliste!$D$1:$D$68,$E$3)+1-ROW(F57))),"")</f>
        <v/>
      </c>
      <c r="G63" s="533" t="str">
        <f t="array" ref="G63">IFERROR(INDEX(Meldeliste!$K$1:$K$68,LARGE((Meldeliste!$D$1:$D$68=$E$3)*(ROW(Meldeliste!$D$1:$D$68)),COUNTIF(Meldeliste!$D$1:$D$68,$E$3)+1-ROW(G57))),"")</f>
        <v/>
      </c>
      <c r="H63" s="535" t="str">
        <f t="array" ref="H63">IFERROR(INDEX(Meldeliste!$L$1:$L$68,LARGE((Meldeliste!$D$1:$D$68=$E$3)*(ROW(Meldeliste!$D$1:$D$68)),COUNTIF(Meldeliste!$D$1:$D$68,$E$3)+1-ROW(F57))),"")</f>
        <v/>
      </c>
      <c r="I63" s="256" t="str">
        <f>+IF(ISNUMBER($A63)=TRUE,+IF(Stammdaten!$C$20,"dns",""),"")</f>
        <v/>
      </c>
      <c r="J63" s="257" t="str">
        <f>+IF(ISNUMBER($A63)=TRUE,+IF(Stammdaten!$C$20&gt;1,"dns",""),"")</f>
        <v/>
      </c>
      <c r="K63" s="527" t="str">
        <f>+IF(ISNUMBER($A63)=TRUE,+IF(Stammdaten!$C$20&gt;2,"dns",""),"")</f>
        <v/>
      </c>
      <c r="L63" s="558" t="str">
        <f t="array" ref="L63">+IF(ISNUMBER($A63)=TRUE,+IF(Stammdaten!$C$20,IFERROR(INDEX(Meldeliste!$O$1:$O$68,LARGE((Meldeliste!$D$1:$D$68=$E$3)*(ROW(Meldeliste!$D$1:$D$68)),COUNTIF(Meldeliste!$D$1:$D$68,$E$3)+1-ROW(G57))),""),""),"")</f>
        <v/>
      </c>
      <c r="M63" s="347" t="str">
        <f t="shared" si="64"/>
        <v/>
      </c>
      <c r="N63" s="348" t="str">
        <f t="shared" si="59"/>
        <v/>
      </c>
      <c r="O63" s="349" t="str">
        <f t="shared" si="65"/>
        <v/>
      </c>
      <c r="P63" s="41" t="str">
        <f t="shared" ca="1" si="60"/>
        <v/>
      </c>
      <c r="Q63" s="44">
        <f t="shared" si="63"/>
        <v>57</v>
      </c>
      <c r="R63" s="6" t="str">
        <f t="array" ref="R63">IFERROR(INDEX(Meldeliste!$Q$1:$Q$68,LARGE((Meldeliste!$D$1:$D$68=$E$3)*(ROW(Meldeliste!$D$1:$D$68)),COUNTIF(Meldeliste!$D$1:$D$68,$E$3)+1-ROW(D57))),"")</f>
        <v/>
      </c>
      <c r="S63" s="45"/>
      <c r="T63" s="45">
        <f t="shared" si="61"/>
        <v>0</v>
      </c>
      <c r="U63" s="6">
        <f t="shared" si="62"/>
        <v>0</v>
      </c>
      <c r="V63" s="43">
        <f>+IF(COUNTBLANK(I63:K63)=2,VLOOKUP(I63,Rechnen!$A$1:$C$13,3,FALSE),IF(COUNTBLANK(I63:K63)=1,+VLOOKUP(I63,Rechnen!$A$1:$C$13,3,FALSE)+VLOOKUP(J63,Rechnen!$A$1:$C$13,3,FALSE),IF(COUNTBLANK(I63:K63)=0,VLOOKUP(I63,Rechnen!$A$1:$C$13,3,FALSE)+VLOOKUP(J63,Rechnen!$A$1:$C$13,3,FALSE)+VLOOKUP(K63,Rechnen!$A$1:$C$13,3,FALSE),0)))</f>
        <v>0</v>
      </c>
      <c r="W63" s="562">
        <f>IF(COUNTA(Meldeliste!$O$4:$O$68)=0,0,SUMPRODUCT(($G$7:$G$70=G63)*($M$7:$M$70=M63)*(($L$7:$L$70&lt;=L63)*-1)))</f>
        <v>0</v>
      </c>
      <c r="X63" s="15"/>
      <c r="Y63" s="549" t="str">
        <f t="array" ref="Y63">IFERROR(INDEX(Meldeliste!$M$1:$M$68,LARGE((Meldeliste!$D$1:$D$68=$E$3)*(ROW(Meldeliste!$D$1:$D$68)),COUNTIF(Meldeliste!$D$1:$D$68,$E$3)+1-ROW(G57))),"")</f>
        <v/>
      </c>
      <c r="Z63" s="328" t="str">
        <f t="array" ref="Z63">IFERROR(INDEX(Meldeliste!$P$1:$P$68,LARGE((Meldeliste!$D$1:$D$68=$E$3)*(ROW(Meldeliste!$D$1:$D$68)),COUNTIF(Meldeliste!$D$1:$D$68,$E$3)+1-ROW(G57))),"")</f>
        <v/>
      </c>
      <c r="AB63" s="1">
        <f t="shared" si="66"/>
        <v>0</v>
      </c>
      <c r="AC63" s="1">
        <f t="shared" si="67"/>
        <v>0</v>
      </c>
      <c r="AD63" s="1">
        <f t="shared" si="68"/>
        <v>0</v>
      </c>
      <c r="AE63" s="1">
        <f t="shared" si="69"/>
        <v>0</v>
      </c>
      <c r="AF63" s="1">
        <f t="shared" si="70"/>
        <v>0</v>
      </c>
      <c r="AH63" s="1">
        <f t="shared" si="71"/>
        <v>0</v>
      </c>
      <c r="AI63" s="1">
        <f t="shared" si="72"/>
        <v>0</v>
      </c>
      <c r="AJ63" s="1">
        <f t="shared" si="73"/>
        <v>0</v>
      </c>
      <c r="AK63" s="1">
        <f t="shared" si="74"/>
        <v>0</v>
      </c>
      <c r="AL63" s="1">
        <f t="shared" si="75"/>
        <v>0</v>
      </c>
      <c r="AN63" s="1">
        <f t="shared" si="76"/>
        <v>0</v>
      </c>
      <c r="AO63" s="1">
        <f t="shared" si="77"/>
        <v>0</v>
      </c>
      <c r="AP63" s="1">
        <f t="shared" si="78"/>
        <v>0</v>
      </c>
      <c r="AQ63" s="1">
        <f t="shared" si="79"/>
        <v>0</v>
      </c>
      <c r="AR63" s="1">
        <f t="shared" si="80"/>
        <v>0</v>
      </c>
      <c r="AT63" s="1">
        <f t="shared" si="81"/>
        <v>0</v>
      </c>
      <c r="AU63" s="1">
        <f t="shared" si="82"/>
        <v>0</v>
      </c>
      <c r="AV63" s="1">
        <f t="shared" si="83"/>
        <v>0</v>
      </c>
      <c r="AW63" s="1">
        <f t="shared" si="84"/>
        <v>0</v>
      </c>
      <c r="AX63" s="1">
        <f t="shared" si="85"/>
        <v>0</v>
      </c>
      <c r="AZ63" s="1">
        <f t="shared" si="86"/>
        <v>0</v>
      </c>
      <c r="BA63" s="1">
        <f t="shared" si="87"/>
        <v>0</v>
      </c>
      <c r="BB63" s="1">
        <f t="shared" si="88"/>
        <v>0</v>
      </c>
      <c r="BC63" s="1">
        <f t="shared" si="89"/>
        <v>0</v>
      </c>
      <c r="BD63" s="1">
        <f t="shared" si="90"/>
        <v>0</v>
      </c>
      <c r="BF63" s="1">
        <f t="shared" si="91"/>
        <v>0</v>
      </c>
      <c r="BG63" s="1">
        <f t="shared" si="92"/>
        <v>0</v>
      </c>
      <c r="BH63" s="1">
        <f t="shared" si="93"/>
        <v>0</v>
      </c>
      <c r="BI63" s="1">
        <f t="shared" si="94"/>
        <v>0</v>
      </c>
      <c r="BJ63" s="1">
        <f t="shared" si="95"/>
        <v>0</v>
      </c>
    </row>
    <row r="64" spans="1:62" ht="28.5" customHeight="1">
      <c r="A64" s="332" t="str">
        <f t="array" ref="A64">IFERROR(INDEX(Meldeliste!$C$1:$C$68,LARGE((Meldeliste!$D$1:$D$68=$E$3)*(ROW(Meldeliste!$D$1:$D$68)),COUNTIF(Meldeliste!$D$1:$D$68,$E$3)+1-ROW(B58))),"")</f>
        <v/>
      </c>
      <c r="B64" s="316" t="str">
        <f t="array" ref="B64">IFERROR(INDEX(Meldeliste!$F$1:$F$68,LARGE((Meldeliste!$D$1:$D$68=$E$3)*(ROW(Meldeliste!$D$1:$D$68)),COUNTIF(Meldeliste!$D$1:$D$68,$E$3)+1-ROW(C58))),"")</f>
        <v/>
      </c>
      <c r="C64" s="316" t="str">
        <f t="array" ref="C64">IFERROR(INDEX(Meldeliste!$G$1:$G$68,LARGE((Meldeliste!$D$1:$D$68=$E$3)*(ROW(Meldeliste!$D$1:$D$68)),COUNTIF(Meldeliste!$D$1:$D$68,$E$3)+1-ROW(D58))),"")</f>
        <v/>
      </c>
      <c r="D64" s="316" t="str">
        <f t="array" ref="D64">IFERROR(INDEX(Meldeliste!$H$1:$H$68,LARGE((Meldeliste!$D$1:$D$68=$E$3)*(ROW(Meldeliste!$D$1:$D$68)),COUNTIF(Meldeliste!$D$1:$D$68,$E$3)+1-ROW(D58))),"")</f>
        <v/>
      </c>
      <c r="E64" s="317" t="str">
        <f t="array" ref="E64">IFERROR(INDEX(Meldeliste!$I$1:$I$68,LARGE((Meldeliste!$D$1:$D$68=$E$3)*(ROW(Meldeliste!$D$1:$D$68)),COUNTIF(Meldeliste!$D$1:$D$68,$E$3)+1-ROW(E58))),"")</f>
        <v/>
      </c>
      <c r="F64" s="317" t="str">
        <f t="array" ref="F64">IFERROR(INDEX(Meldeliste!$J$1:$J$68,LARGE((Meldeliste!$D$1:$D$68=$E$3)*(ROW(Meldeliste!$D$1:$D$68)),COUNTIF(Meldeliste!$D$1:$D$68,$E$3)+1-ROW(F58))),"")</f>
        <v/>
      </c>
      <c r="G64" s="533" t="str">
        <f t="array" ref="G64">IFERROR(INDEX(Meldeliste!$K$1:$K$68,LARGE((Meldeliste!$D$1:$D$68=$E$3)*(ROW(Meldeliste!$D$1:$D$68)),COUNTIF(Meldeliste!$D$1:$D$68,$E$3)+1-ROW(G58))),"")</f>
        <v/>
      </c>
      <c r="H64" s="535" t="str">
        <f t="array" ref="H64">IFERROR(INDEX(Meldeliste!$L$1:$L$68,LARGE((Meldeliste!$D$1:$D$68=$E$3)*(ROW(Meldeliste!$D$1:$D$68)),COUNTIF(Meldeliste!$D$1:$D$68,$E$3)+1-ROW(F58))),"")</f>
        <v/>
      </c>
      <c r="I64" s="256" t="str">
        <f>+IF(ISNUMBER($A64)=TRUE,+IF(Stammdaten!$C$20,"dns",""),"")</f>
        <v/>
      </c>
      <c r="J64" s="257" t="str">
        <f>+IF(ISNUMBER($A64)=TRUE,+IF(Stammdaten!$C$20&gt;1,"dns",""),"")</f>
        <v/>
      </c>
      <c r="K64" s="527" t="str">
        <f>+IF(ISNUMBER($A64)=TRUE,+IF(Stammdaten!$C$20&gt;2,"dns",""),"")</f>
        <v/>
      </c>
      <c r="L64" s="558" t="str">
        <f t="array" ref="L64">+IF(ISNUMBER($A64)=TRUE,+IF(Stammdaten!$C$20,IFERROR(INDEX(Meldeliste!$O$1:$O$68,LARGE((Meldeliste!$D$1:$D$68=$E$3)*(ROW(Meldeliste!$D$1:$D$68)),COUNTIF(Meldeliste!$D$1:$D$68,$E$3)+1-ROW(G58))),""),""),"")</f>
        <v/>
      </c>
      <c r="M64" s="347" t="str">
        <f t="shared" si="64"/>
        <v/>
      </c>
      <c r="N64" s="348" t="str">
        <f t="shared" si="59"/>
        <v/>
      </c>
      <c r="O64" s="349" t="str">
        <f t="shared" si="65"/>
        <v/>
      </c>
      <c r="P64" s="41" t="str">
        <f t="shared" ca="1" si="60"/>
        <v/>
      </c>
      <c r="Q64" s="44">
        <f t="shared" si="63"/>
        <v>58</v>
      </c>
      <c r="R64" s="6" t="str">
        <f t="array" ref="R64">IFERROR(INDEX(Meldeliste!$Q$1:$Q$68,LARGE((Meldeliste!$D$1:$D$68=$E$3)*(ROW(Meldeliste!$D$1:$D$68)),COUNTIF(Meldeliste!$D$1:$D$68,$E$3)+1-ROW(D58))),"")</f>
        <v/>
      </c>
      <c r="S64" s="45"/>
      <c r="T64" s="45">
        <f t="shared" si="61"/>
        <v>0</v>
      </c>
      <c r="U64" s="6">
        <f t="shared" si="62"/>
        <v>0</v>
      </c>
      <c r="V64" s="43">
        <f>+IF(COUNTBLANK(I64:K64)=2,VLOOKUP(I64,Rechnen!$A$1:$C$13,3,FALSE),IF(COUNTBLANK(I64:K64)=1,+VLOOKUP(I64,Rechnen!$A$1:$C$13,3,FALSE)+VLOOKUP(J64,Rechnen!$A$1:$C$13,3,FALSE),IF(COUNTBLANK(I64:K64)=0,VLOOKUP(I64,Rechnen!$A$1:$C$13,3,FALSE)+VLOOKUP(J64,Rechnen!$A$1:$C$13,3,FALSE)+VLOOKUP(K64,Rechnen!$A$1:$C$13,3,FALSE),0)))</f>
        <v>0</v>
      </c>
      <c r="W64" s="562">
        <f>IF(COUNTA(Meldeliste!$O$4:$O$68)=0,0,SUMPRODUCT(($G$7:$G$70=G64)*($M$7:$M$70=M64)*(($L$7:$L$70&lt;=L64)*-1)))</f>
        <v>0</v>
      </c>
      <c r="X64" s="15"/>
      <c r="Y64" s="549" t="str">
        <f t="array" ref="Y64">IFERROR(INDEX(Meldeliste!$M$1:$M$68,LARGE((Meldeliste!$D$1:$D$68=$E$3)*(ROW(Meldeliste!$D$1:$D$68)),COUNTIF(Meldeliste!$D$1:$D$68,$E$3)+1-ROW(G58))),"")</f>
        <v/>
      </c>
      <c r="Z64" s="328" t="str">
        <f t="array" ref="Z64">IFERROR(INDEX(Meldeliste!$P$1:$P$68,LARGE((Meldeliste!$D$1:$D$68=$E$3)*(ROW(Meldeliste!$D$1:$D$68)),COUNTIF(Meldeliste!$D$1:$D$68,$E$3)+1-ROW(G58))),"")</f>
        <v/>
      </c>
      <c r="AB64" s="1">
        <f t="shared" si="66"/>
        <v>0</v>
      </c>
      <c r="AC64" s="1">
        <f t="shared" si="67"/>
        <v>0</v>
      </c>
      <c r="AD64" s="1">
        <f t="shared" si="68"/>
        <v>0</v>
      </c>
      <c r="AE64" s="1">
        <f t="shared" si="69"/>
        <v>0</v>
      </c>
      <c r="AF64" s="1">
        <f t="shared" si="70"/>
        <v>0</v>
      </c>
      <c r="AH64" s="1">
        <f t="shared" si="71"/>
        <v>0</v>
      </c>
      <c r="AI64" s="1">
        <f t="shared" si="72"/>
        <v>0</v>
      </c>
      <c r="AJ64" s="1">
        <f t="shared" si="73"/>
        <v>0</v>
      </c>
      <c r="AK64" s="1">
        <f t="shared" si="74"/>
        <v>0</v>
      </c>
      <c r="AL64" s="1">
        <f t="shared" si="75"/>
        <v>0</v>
      </c>
      <c r="AN64" s="1">
        <f t="shared" si="76"/>
        <v>0</v>
      </c>
      <c r="AO64" s="1">
        <f t="shared" si="77"/>
        <v>0</v>
      </c>
      <c r="AP64" s="1">
        <f t="shared" si="78"/>
        <v>0</v>
      </c>
      <c r="AQ64" s="1">
        <f t="shared" si="79"/>
        <v>0</v>
      </c>
      <c r="AR64" s="1">
        <f t="shared" si="80"/>
        <v>0</v>
      </c>
      <c r="AT64" s="1">
        <f t="shared" si="81"/>
        <v>0</v>
      </c>
      <c r="AU64" s="1">
        <f t="shared" si="82"/>
        <v>0</v>
      </c>
      <c r="AV64" s="1">
        <f t="shared" si="83"/>
        <v>0</v>
      </c>
      <c r="AW64" s="1">
        <f t="shared" si="84"/>
        <v>0</v>
      </c>
      <c r="AX64" s="1">
        <f t="shared" si="85"/>
        <v>0</v>
      </c>
      <c r="AZ64" s="1">
        <f t="shared" si="86"/>
        <v>0</v>
      </c>
      <c r="BA64" s="1">
        <f t="shared" si="87"/>
        <v>0</v>
      </c>
      <c r="BB64" s="1">
        <f t="shared" si="88"/>
        <v>0</v>
      </c>
      <c r="BC64" s="1">
        <f t="shared" si="89"/>
        <v>0</v>
      </c>
      <c r="BD64" s="1">
        <f t="shared" si="90"/>
        <v>0</v>
      </c>
      <c r="BF64" s="1">
        <f t="shared" si="91"/>
        <v>0</v>
      </c>
      <c r="BG64" s="1">
        <f t="shared" si="92"/>
        <v>0</v>
      </c>
      <c r="BH64" s="1">
        <f t="shared" si="93"/>
        <v>0</v>
      </c>
      <c r="BI64" s="1">
        <f t="shared" si="94"/>
        <v>0</v>
      </c>
      <c r="BJ64" s="1">
        <f t="shared" si="95"/>
        <v>0</v>
      </c>
    </row>
    <row r="65" spans="1:62" ht="28.5" customHeight="1">
      <c r="A65" s="332" t="str">
        <f t="array" ref="A65">IFERROR(INDEX(Meldeliste!$C$1:$C$68,LARGE((Meldeliste!$D$1:$D$68=$E$3)*(ROW(Meldeliste!$D$1:$D$68)),COUNTIF(Meldeliste!$D$1:$D$68,$E$3)+1-ROW(B59))),"")</f>
        <v/>
      </c>
      <c r="B65" s="316" t="str">
        <f t="array" ref="B65">IFERROR(INDEX(Meldeliste!$F$1:$F$68,LARGE((Meldeliste!$D$1:$D$68=$E$3)*(ROW(Meldeliste!$D$1:$D$68)),COUNTIF(Meldeliste!$D$1:$D$68,$E$3)+1-ROW(C59))),"")</f>
        <v/>
      </c>
      <c r="C65" s="316" t="str">
        <f t="array" ref="C65">IFERROR(INDEX(Meldeliste!$G$1:$G$68,LARGE((Meldeliste!$D$1:$D$68=$E$3)*(ROW(Meldeliste!$D$1:$D$68)),COUNTIF(Meldeliste!$D$1:$D$68,$E$3)+1-ROW(D59))),"")</f>
        <v/>
      </c>
      <c r="D65" s="316" t="str">
        <f t="array" ref="D65">IFERROR(INDEX(Meldeliste!$H$1:$H$68,LARGE((Meldeliste!$D$1:$D$68=$E$3)*(ROW(Meldeliste!$D$1:$D$68)),COUNTIF(Meldeliste!$D$1:$D$68,$E$3)+1-ROW(D59))),"")</f>
        <v/>
      </c>
      <c r="E65" s="317" t="str">
        <f t="array" ref="E65">IFERROR(INDEX(Meldeliste!$I$1:$I$68,LARGE((Meldeliste!$D$1:$D$68=$E$3)*(ROW(Meldeliste!$D$1:$D$68)),COUNTIF(Meldeliste!$D$1:$D$68,$E$3)+1-ROW(E59))),"")</f>
        <v/>
      </c>
      <c r="F65" s="317" t="str">
        <f t="array" ref="F65">IFERROR(INDEX(Meldeliste!$J$1:$J$68,LARGE((Meldeliste!$D$1:$D$68=$E$3)*(ROW(Meldeliste!$D$1:$D$68)),COUNTIF(Meldeliste!$D$1:$D$68,$E$3)+1-ROW(F59))),"")</f>
        <v/>
      </c>
      <c r="G65" s="533" t="str">
        <f t="array" ref="G65">IFERROR(INDEX(Meldeliste!$K$1:$K$68,LARGE((Meldeliste!$D$1:$D$68=$E$3)*(ROW(Meldeliste!$D$1:$D$68)),COUNTIF(Meldeliste!$D$1:$D$68,$E$3)+1-ROW(G59))),"")</f>
        <v/>
      </c>
      <c r="H65" s="535" t="str">
        <f t="array" ref="H65">IFERROR(INDEX(Meldeliste!$L$1:$L$68,LARGE((Meldeliste!$D$1:$D$68=$E$3)*(ROW(Meldeliste!$D$1:$D$68)),COUNTIF(Meldeliste!$D$1:$D$68,$E$3)+1-ROW(F59))),"")</f>
        <v/>
      </c>
      <c r="I65" s="256" t="str">
        <f>+IF(ISNUMBER($A65)=TRUE,+IF(Stammdaten!$C$20,"dns",""),"")</f>
        <v/>
      </c>
      <c r="J65" s="257" t="str">
        <f>+IF(ISNUMBER($A65)=TRUE,+IF(Stammdaten!$C$20&gt;1,"dns",""),"")</f>
        <v/>
      </c>
      <c r="K65" s="527" t="str">
        <f>+IF(ISNUMBER($A65)=TRUE,+IF(Stammdaten!$C$20&gt;2,"dns",""),"")</f>
        <v/>
      </c>
      <c r="L65" s="558" t="str">
        <f t="array" ref="L65">+IF(ISNUMBER($A65)=TRUE,+IF(Stammdaten!$C$20,IFERROR(INDEX(Meldeliste!$O$1:$O$68,LARGE((Meldeliste!$D$1:$D$68=$E$3)*(ROW(Meldeliste!$D$1:$D$68)),COUNTIF(Meldeliste!$D$1:$D$68,$E$3)+1-ROW(G59))),""),""),"")</f>
        <v/>
      </c>
      <c r="M65" s="347" t="str">
        <f t="shared" si="64"/>
        <v/>
      </c>
      <c r="N65" s="348" t="str">
        <f t="shared" si="59"/>
        <v/>
      </c>
      <c r="O65" s="349" t="str">
        <f t="shared" si="65"/>
        <v/>
      </c>
      <c r="P65" s="41" t="str">
        <f t="shared" ca="1" si="60"/>
        <v/>
      </c>
      <c r="Q65" s="44">
        <f t="shared" si="63"/>
        <v>59</v>
      </c>
      <c r="R65" s="6" t="str">
        <f t="array" ref="R65">IFERROR(INDEX(Meldeliste!$Q$1:$Q$68,LARGE((Meldeliste!$D$1:$D$68=$E$3)*(ROW(Meldeliste!$D$1:$D$68)),COUNTIF(Meldeliste!$D$1:$D$68,$E$3)+1-ROW(D59))),"")</f>
        <v/>
      </c>
      <c r="S65" s="45"/>
      <c r="T65" s="45">
        <f t="shared" si="61"/>
        <v>0</v>
      </c>
      <c r="U65" s="6">
        <f t="shared" si="62"/>
        <v>0</v>
      </c>
      <c r="V65" s="43">
        <f>+IF(COUNTBLANK(I65:K65)=2,VLOOKUP(I65,Rechnen!$A$1:$C$13,3,FALSE),IF(COUNTBLANK(I65:K65)=1,+VLOOKUP(I65,Rechnen!$A$1:$C$13,3,FALSE)+VLOOKUP(J65,Rechnen!$A$1:$C$13,3,FALSE),IF(COUNTBLANK(I65:K65)=0,VLOOKUP(I65,Rechnen!$A$1:$C$13,3,FALSE)+VLOOKUP(J65,Rechnen!$A$1:$C$13,3,FALSE)+VLOOKUP(K65,Rechnen!$A$1:$C$13,3,FALSE),0)))</f>
        <v>0</v>
      </c>
      <c r="W65" s="562">
        <f>IF(COUNTA(Meldeliste!$O$4:$O$68)=0,0,SUMPRODUCT(($G$7:$G$70=G65)*($M$7:$M$70=M65)*(($L$7:$L$70&lt;=L65)*-1)))</f>
        <v>0</v>
      </c>
      <c r="X65" s="15"/>
      <c r="Y65" s="549" t="str">
        <f t="array" ref="Y65">IFERROR(INDEX(Meldeliste!$M$1:$M$68,LARGE((Meldeliste!$D$1:$D$68=$E$3)*(ROW(Meldeliste!$D$1:$D$68)),COUNTIF(Meldeliste!$D$1:$D$68,$E$3)+1-ROW(G59))),"")</f>
        <v/>
      </c>
      <c r="Z65" s="328" t="str">
        <f t="array" ref="Z65">IFERROR(INDEX(Meldeliste!$P$1:$P$68,LARGE((Meldeliste!$D$1:$D$68=$E$3)*(ROW(Meldeliste!$D$1:$D$68)),COUNTIF(Meldeliste!$D$1:$D$68,$E$3)+1-ROW(G59))),"")</f>
        <v/>
      </c>
      <c r="AB65" s="1">
        <f t="shared" si="66"/>
        <v>0</v>
      </c>
      <c r="AC65" s="1">
        <f t="shared" si="67"/>
        <v>0</v>
      </c>
      <c r="AD65" s="1">
        <f t="shared" si="68"/>
        <v>0</v>
      </c>
      <c r="AE65" s="1">
        <f t="shared" si="69"/>
        <v>0</v>
      </c>
      <c r="AF65" s="1">
        <f t="shared" si="70"/>
        <v>0</v>
      </c>
      <c r="AH65" s="1">
        <f t="shared" si="71"/>
        <v>0</v>
      </c>
      <c r="AI65" s="1">
        <f t="shared" si="72"/>
        <v>0</v>
      </c>
      <c r="AJ65" s="1">
        <f t="shared" si="73"/>
        <v>0</v>
      </c>
      <c r="AK65" s="1">
        <f t="shared" si="74"/>
        <v>0</v>
      </c>
      <c r="AL65" s="1">
        <f t="shared" si="75"/>
        <v>0</v>
      </c>
      <c r="AN65" s="1">
        <f t="shared" si="76"/>
        <v>0</v>
      </c>
      <c r="AO65" s="1">
        <f t="shared" si="77"/>
        <v>0</v>
      </c>
      <c r="AP65" s="1">
        <f t="shared" si="78"/>
        <v>0</v>
      </c>
      <c r="AQ65" s="1">
        <f t="shared" si="79"/>
        <v>0</v>
      </c>
      <c r="AR65" s="1">
        <f t="shared" si="80"/>
        <v>0</v>
      </c>
      <c r="AT65" s="1">
        <f t="shared" si="81"/>
        <v>0</v>
      </c>
      <c r="AU65" s="1">
        <f t="shared" si="82"/>
        <v>0</v>
      </c>
      <c r="AV65" s="1">
        <f t="shared" si="83"/>
        <v>0</v>
      </c>
      <c r="AW65" s="1">
        <f t="shared" si="84"/>
        <v>0</v>
      </c>
      <c r="AX65" s="1">
        <f t="shared" si="85"/>
        <v>0</v>
      </c>
      <c r="AZ65" s="1">
        <f t="shared" si="86"/>
        <v>0</v>
      </c>
      <c r="BA65" s="1">
        <f t="shared" si="87"/>
        <v>0</v>
      </c>
      <c r="BB65" s="1">
        <f t="shared" si="88"/>
        <v>0</v>
      </c>
      <c r="BC65" s="1">
        <f t="shared" si="89"/>
        <v>0</v>
      </c>
      <c r="BD65" s="1">
        <f t="shared" si="90"/>
        <v>0</v>
      </c>
      <c r="BF65" s="1">
        <f t="shared" si="91"/>
        <v>0</v>
      </c>
      <c r="BG65" s="1">
        <f t="shared" si="92"/>
        <v>0</v>
      </c>
      <c r="BH65" s="1">
        <f t="shared" si="93"/>
        <v>0</v>
      </c>
      <c r="BI65" s="1">
        <f t="shared" si="94"/>
        <v>0</v>
      </c>
      <c r="BJ65" s="1">
        <f t="shared" si="95"/>
        <v>0</v>
      </c>
    </row>
    <row r="66" spans="1:62" ht="28.5" customHeight="1" thickBot="1">
      <c r="A66" s="333" t="str">
        <f t="array" ref="A66">IFERROR(INDEX(Meldeliste!$C$1:$C$68,LARGE((Meldeliste!$D$1:$D$68=$E$3)*(ROW(Meldeliste!$D$1:$D$68)),COUNTIF(Meldeliste!$D$1:$D$68,$E$3)+1-ROW(B60))),"")</f>
        <v/>
      </c>
      <c r="B66" s="334" t="str">
        <f t="array" ref="B66">IFERROR(INDEX(Meldeliste!$F$1:$F$68,LARGE((Meldeliste!$D$1:$D$68=$E$3)*(ROW(Meldeliste!$D$1:$D$68)),COUNTIF(Meldeliste!$D$1:$D$68,$E$3)+1-ROW(C60))),"")</f>
        <v/>
      </c>
      <c r="C66" s="334" t="str">
        <f t="array" ref="C66">IFERROR(INDEX(Meldeliste!$G$1:$G$68,LARGE((Meldeliste!$D$1:$D$68=$E$3)*(ROW(Meldeliste!$D$1:$D$68)),COUNTIF(Meldeliste!$D$1:$D$68,$E$3)+1-ROW(D60))),"")</f>
        <v/>
      </c>
      <c r="D66" s="334" t="str">
        <f t="array" ref="D66">IFERROR(INDEX(Meldeliste!$H$1:$H$68,LARGE((Meldeliste!$D$1:$D$68=$E$3)*(ROW(Meldeliste!$D$1:$D$68)),COUNTIF(Meldeliste!$D$1:$D$68,$E$3)+1-ROW(D60))),"")</f>
        <v/>
      </c>
      <c r="E66" s="335" t="str">
        <f t="array" ref="E66">IFERROR(INDEX(Meldeliste!$I$1:$I$68,LARGE((Meldeliste!$D$1:$D$68=$E$3)*(ROW(Meldeliste!$D$1:$D$68)),COUNTIF(Meldeliste!$D$1:$D$68,$E$3)+1-ROW(E60))),"")</f>
        <v/>
      </c>
      <c r="F66" s="335" t="str">
        <f t="array" ref="F66">IFERROR(INDEX(Meldeliste!$J$1:$J$68,LARGE((Meldeliste!$D$1:$D$68=$E$3)*(ROW(Meldeliste!$D$1:$D$68)),COUNTIF(Meldeliste!$D$1:$D$68,$E$3)+1-ROW(F60))),"")</f>
        <v/>
      </c>
      <c r="G66" s="534" t="str">
        <f t="array" ref="G66">IFERROR(INDEX(Meldeliste!$K$1:$K$68,LARGE((Meldeliste!$D$1:$D$68=$E$3)*(ROW(Meldeliste!$D$1:$D$68)),COUNTIF(Meldeliste!$D$1:$D$68,$E$3)+1-ROW(G60))),"")</f>
        <v/>
      </c>
      <c r="H66" s="536" t="str">
        <f t="array" ref="H66">IFERROR(INDEX(Meldeliste!$L$1:$L$68,LARGE((Meldeliste!$D$1:$D$68=$E$3)*(ROW(Meldeliste!$D$1:$D$68)),COUNTIF(Meldeliste!$D$1:$D$68,$E$3)+1-ROW(F60))),"")</f>
        <v/>
      </c>
      <c r="I66" s="330" t="str">
        <f>+IF(ISNUMBER($A66)=TRUE,+IF(Stammdaten!$C$20,"dns",""),"")</f>
        <v/>
      </c>
      <c r="J66" s="331" t="str">
        <f>+IF(ISNUMBER($A66)=TRUE,+IF(Stammdaten!$C$20&gt;1,"dns",""),"")</f>
        <v/>
      </c>
      <c r="K66" s="528" t="str">
        <f>+IF(ISNUMBER($A66)=TRUE,+IF(Stammdaten!$C$20&gt;2,"dns",""),"")</f>
        <v/>
      </c>
      <c r="L66" s="559" t="str">
        <f t="array" ref="L66">+IF(ISNUMBER($A66)=TRUE,+IF(Stammdaten!$C$20,IFERROR(INDEX(Meldeliste!$O$1:$O$68,LARGE((Meldeliste!$D$1:$D$68=$E$3)*(ROW(Meldeliste!$D$1:$D$68)),COUNTIF(Meldeliste!$D$1:$D$68,$E$3)+1-ROW(G60))),""),""),"")</f>
        <v/>
      </c>
      <c r="M66" s="577" t="str">
        <f t="shared" si="64"/>
        <v/>
      </c>
      <c r="N66" s="350" t="str">
        <f t="shared" si="59"/>
        <v/>
      </c>
      <c r="O66" s="351" t="str">
        <f t="shared" si="65"/>
        <v/>
      </c>
      <c r="P66" s="41" t="str">
        <f t="shared" ca="1" si="60"/>
        <v/>
      </c>
      <c r="Q66" s="169">
        <f t="shared" si="63"/>
        <v>60</v>
      </c>
      <c r="R66" s="6" t="str">
        <f t="array" ref="R66">IFERROR(INDEX(Meldeliste!$Q$1:$Q$68,LARGE((Meldeliste!$D$1:$D$68=$E$3)*(ROW(Meldeliste!$D$1:$D$68)),COUNTIF(Meldeliste!$D$1:$D$68,$E$3)+1-ROW(D60))),"")</f>
        <v/>
      </c>
      <c r="S66" s="170"/>
      <c r="T66" s="170">
        <f t="shared" si="61"/>
        <v>0</v>
      </c>
      <c r="U66" s="6">
        <f t="shared" si="62"/>
        <v>0</v>
      </c>
      <c r="V66" s="43">
        <f>+IF(COUNTBLANK(I66:K66)=2,VLOOKUP(I66,Rechnen!$A$1:$C$13,3,FALSE),IF(COUNTBLANK(I66:K66)=1,+VLOOKUP(I66,Rechnen!$A$1:$C$13,3,FALSE)+VLOOKUP(J66,Rechnen!$A$1:$C$13,3,FALSE),IF(COUNTBLANK(I66:K66)=0,VLOOKUP(I66,Rechnen!$A$1:$C$13,3,FALSE)+VLOOKUP(J66,Rechnen!$A$1:$C$13,3,FALSE)+VLOOKUP(K66,Rechnen!$A$1:$C$13,3,FALSE),0)))</f>
        <v>0</v>
      </c>
      <c r="W66" s="562">
        <f>IF(COUNTA(Meldeliste!$O$4:$O$68)=0,0,SUMPRODUCT(($G$7:$G$70=G66)*($M$7:$M$70=M66)*(($L$7:$L$70&lt;=L66)*-1)))</f>
        <v>0</v>
      </c>
      <c r="X66" s="15"/>
      <c r="Y66" s="550" t="str">
        <f t="array" ref="Y66">IFERROR(INDEX(Meldeliste!$M$1:$M$68,LARGE((Meldeliste!$D$1:$D$68=$E$3)*(ROW(Meldeliste!$D$1:$D$68)),COUNTIF(Meldeliste!$D$1:$D$68,$E$3)+1-ROW(G60))),"")</f>
        <v/>
      </c>
      <c r="Z66" s="329" t="str">
        <f t="array" ref="Z66">IFERROR(INDEX(Meldeliste!$P$1:$P$68,LARGE((Meldeliste!$D$1:$D$68=$E$3)*(ROW(Meldeliste!$D$1:$D$68)),COUNTIF(Meldeliste!$D$1:$D$68,$E$3)+1-ROW(G60))),"")</f>
        <v/>
      </c>
      <c r="AB66" s="1">
        <f t="shared" si="66"/>
        <v>0</v>
      </c>
      <c r="AC66" s="1">
        <f t="shared" si="67"/>
        <v>0</v>
      </c>
      <c r="AD66" s="1">
        <f t="shared" si="68"/>
        <v>0</v>
      </c>
      <c r="AE66" s="1">
        <f t="shared" si="69"/>
        <v>0</v>
      </c>
      <c r="AF66" s="1">
        <f t="shared" si="70"/>
        <v>0</v>
      </c>
      <c r="AH66" s="1">
        <f t="shared" si="71"/>
        <v>0</v>
      </c>
      <c r="AI66" s="1">
        <f t="shared" si="72"/>
        <v>0</v>
      </c>
      <c r="AJ66" s="1">
        <f t="shared" si="73"/>
        <v>0</v>
      </c>
      <c r="AK66" s="1">
        <f t="shared" si="74"/>
        <v>0</v>
      </c>
      <c r="AL66" s="1">
        <f t="shared" si="75"/>
        <v>0</v>
      </c>
      <c r="AN66" s="1">
        <f t="shared" si="76"/>
        <v>0</v>
      </c>
      <c r="AO66" s="1">
        <f t="shared" si="77"/>
        <v>0</v>
      </c>
      <c r="AP66" s="1">
        <f t="shared" si="78"/>
        <v>0</v>
      </c>
      <c r="AQ66" s="1">
        <f t="shared" si="79"/>
        <v>0</v>
      </c>
      <c r="AR66" s="1">
        <f t="shared" si="80"/>
        <v>0</v>
      </c>
      <c r="AT66" s="1">
        <f t="shared" si="81"/>
        <v>0</v>
      </c>
      <c r="AU66" s="1">
        <f t="shared" si="82"/>
        <v>0</v>
      </c>
      <c r="AV66" s="1">
        <f t="shared" si="83"/>
        <v>0</v>
      </c>
      <c r="AW66" s="1">
        <f t="shared" si="84"/>
        <v>0</v>
      </c>
      <c r="AX66" s="1">
        <f t="shared" si="85"/>
        <v>0</v>
      </c>
      <c r="AZ66" s="1">
        <f t="shared" si="86"/>
        <v>0</v>
      </c>
      <c r="BA66" s="1">
        <f t="shared" si="87"/>
        <v>0</v>
      </c>
      <c r="BB66" s="1">
        <f t="shared" si="88"/>
        <v>0</v>
      </c>
      <c r="BC66" s="1">
        <f t="shared" si="89"/>
        <v>0</v>
      </c>
      <c r="BD66" s="1">
        <f t="shared" si="90"/>
        <v>0</v>
      </c>
      <c r="BF66" s="1">
        <f t="shared" si="91"/>
        <v>0</v>
      </c>
      <c r="BG66" s="1">
        <f t="shared" si="92"/>
        <v>0</v>
      </c>
      <c r="BH66" s="1">
        <f t="shared" si="93"/>
        <v>0</v>
      </c>
      <c r="BI66" s="1">
        <f t="shared" si="94"/>
        <v>0</v>
      </c>
      <c r="BJ66" s="1">
        <f t="shared" si="95"/>
        <v>0</v>
      </c>
    </row>
    <row r="67" spans="1:62" ht="22.5" customHeight="1" thickTop="1">
      <c r="A67" s="162"/>
      <c r="B67" s="163"/>
      <c r="C67" s="163"/>
      <c r="D67" s="163"/>
      <c r="E67" s="162"/>
      <c r="F67" s="162"/>
      <c r="G67" s="162"/>
      <c r="H67" s="162"/>
      <c r="I67" s="164"/>
      <c r="J67" s="164"/>
      <c r="K67" s="164"/>
      <c r="L67" s="164"/>
      <c r="M67" s="165"/>
      <c r="N67" s="165"/>
      <c r="O67" s="165"/>
      <c r="P67" s="166"/>
      <c r="Q67" s="21"/>
      <c r="V67" s="15"/>
      <c r="W67" s="15"/>
      <c r="X67" s="15"/>
      <c r="Y67" s="167"/>
    </row>
    <row r="68" spans="1:62" ht="22.5" customHeight="1">
      <c r="A68" s="162"/>
      <c r="B68" s="163"/>
      <c r="C68" s="163"/>
      <c r="D68" s="163"/>
      <c r="E68" s="162"/>
      <c r="F68" s="162"/>
      <c r="G68" s="162"/>
      <c r="H68" s="162"/>
      <c r="I68" s="164"/>
      <c r="J68" s="164"/>
      <c r="K68" s="164"/>
      <c r="L68" s="164"/>
      <c r="M68" s="165"/>
      <c r="N68" s="165"/>
      <c r="O68" s="165"/>
      <c r="P68" s="166"/>
      <c r="Q68" s="21"/>
      <c r="V68" s="15"/>
      <c r="W68" s="15"/>
      <c r="X68" s="15"/>
      <c r="Y68" s="167"/>
    </row>
    <row r="69" spans="1:62" ht="22.5" customHeight="1">
      <c r="A69" s="162"/>
      <c r="B69" s="163"/>
      <c r="C69" s="163"/>
      <c r="D69" s="163"/>
      <c r="E69" s="162"/>
      <c r="F69" s="162"/>
      <c r="G69" s="162"/>
      <c r="H69" s="162"/>
      <c r="I69" s="164"/>
      <c r="J69" s="164"/>
      <c r="K69" s="164"/>
      <c r="L69" s="164"/>
      <c r="M69" s="165"/>
      <c r="N69" s="165"/>
      <c r="O69" s="165"/>
      <c r="P69" s="166"/>
      <c r="Q69" s="21"/>
      <c r="V69" s="15"/>
      <c r="W69" s="15"/>
      <c r="X69" s="15"/>
      <c r="Y69" s="167"/>
    </row>
    <row r="70" spans="1:62" ht="22.5" customHeight="1">
      <c r="A70" s="162"/>
      <c r="B70" s="163"/>
      <c r="C70" s="163"/>
      <c r="D70" s="163"/>
      <c r="E70" s="162"/>
      <c r="F70" s="162"/>
      <c r="G70" s="162"/>
      <c r="H70" s="162"/>
      <c r="I70" s="164"/>
      <c r="J70" s="164"/>
      <c r="K70" s="164"/>
      <c r="L70" s="164"/>
      <c r="M70" s="165"/>
      <c r="N70" s="165"/>
      <c r="O70" s="165"/>
      <c r="P70" s="166"/>
      <c r="Q70" s="21"/>
      <c r="V70" s="15"/>
      <c r="W70" s="15"/>
      <c r="X70" s="15"/>
      <c r="Y70" s="167"/>
    </row>
    <row r="71" spans="1:62" ht="22.5" customHeight="1">
      <c r="A71" s="162"/>
      <c r="B71" s="163"/>
      <c r="C71" s="163"/>
      <c r="D71" s="163"/>
      <c r="E71" s="162"/>
      <c r="F71" s="162"/>
      <c r="G71" s="162"/>
      <c r="H71" s="162"/>
      <c r="I71" s="164"/>
      <c r="J71" s="164"/>
      <c r="K71" s="164"/>
      <c r="L71" s="164"/>
      <c r="M71" s="165"/>
      <c r="N71" s="165"/>
      <c r="O71" s="165"/>
      <c r="P71" s="166"/>
      <c r="Q71" s="21"/>
      <c r="V71" s="15"/>
      <c r="W71" s="15"/>
      <c r="X71" s="15"/>
      <c r="Y71" s="167"/>
    </row>
    <row r="72" spans="1:62" ht="22.5" customHeight="1">
      <c r="A72" s="162"/>
      <c r="B72" s="163"/>
      <c r="C72" s="163"/>
      <c r="D72" s="163"/>
      <c r="E72" s="162"/>
      <c r="F72" s="162"/>
      <c r="G72" s="162"/>
      <c r="H72" s="162"/>
      <c r="I72" s="164"/>
      <c r="J72" s="164"/>
      <c r="K72" s="164"/>
      <c r="L72" s="164"/>
      <c r="M72" s="165"/>
      <c r="N72" s="165"/>
      <c r="O72" s="165"/>
      <c r="P72" s="166"/>
      <c r="Q72" s="21"/>
      <c r="V72" s="15"/>
      <c r="W72" s="15"/>
      <c r="X72" s="15"/>
      <c r="Y72" s="167"/>
    </row>
    <row r="73" spans="1:62" ht="22.5" customHeight="1">
      <c r="A73" s="162"/>
      <c r="B73" s="163"/>
      <c r="C73" s="163"/>
      <c r="D73" s="163"/>
      <c r="E73" s="162"/>
      <c r="F73" s="162"/>
      <c r="G73" s="168"/>
      <c r="H73" s="168"/>
      <c r="I73" s="164"/>
      <c r="J73" s="164"/>
      <c r="K73" s="164"/>
      <c r="L73" s="164"/>
      <c r="M73" s="165"/>
      <c r="N73" s="165"/>
      <c r="O73" s="165"/>
      <c r="P73" s="166"/>
      <c r="Q73" s="21"/>
      <c r="V73" s="15"/>
      <c r="W73" s="15"/>
      <c r="X73" s="15"/>
      <c r="Y73" s="167"/>
    </row>
    <row r="74" spans="1:62" ht="22.5" customHeight="1">
      <c r="A74" s="162"/>
      <c r="B74" s="163"/>
      <c r="C74" s="163"/>
      <c r="D74" s="163"/>
      <c r="E74" s="162"/>
      <c r="F74" s="162"/>
      <c r="G74" s="162"/>
      <c r="H74" s="162"/>
      <c r="I74" s="164"/>
      <c r="J74" s="164"/>
      <c r="K74" s="164"/>
      <c r="L74" s="164"/>
      <c r="M74" s="165"/>
      <c r="N74" s="165"/>
      <c r="O74" s="165"/>
      <c r="P74" s="166"/>
      <c r="Q74" s="21"/>
      <c r="V74" s="15"/>
      <c r="W74" s="15"/>
      <c r="X74" s="15"/>
      <c r="Y74" s="167"/>
    </row>
    <row r="75" spans="1:62">
      <c r="P75" s="20"/>
    </row>
    <row r="76" spans="1:62">
      <c r="P76" s="20"/>
    </row>
    <row r="77" spans="1:62">
      <c r="P77" s="20"/>
    </row>
    <row r="78" spans="1:62">
      <c r="P78" s="20"/>
    </row>
    <row r="79" spans="1:62">
      <c r="P79" s="20"/>
    </row>
    <row r="80" spans="1:62">
      <c r="P80" s="20"/>
    </row>
    <row r="81" spans="16:16">
      <c r="P81" s="20"/>
    </row>
    <row r="82" spans="16:16">
      <c r="P82" s="20"/>
    </row>
    <row r="83" spans="16:16">
      <c r="P83" s="20"/>
    </row>
    <row r="84" spans="16:16">
      <c r="P84" s="20"/>
    </row>
    <row r="85" spans="16:16">
      <c r="P85" s="20"/>
    </row>
    <row r="86" spans="16:16">
      <c r="P86" s="20"/>
    </row>
    <row r="87" spans="16:16">
      <c r="P87" s="20"/>
    </row>
    <row r="88" spans="16:16">
      <c r="P88" s="20"/>
    </row>
    <row r="89" spans="16:16">
      <c r="P89" s="20"/>
    </row>
    <row r="90" spans="16:16">
      <c r="P90" s="20"/>
    </row>
    <row r="91" spans="16:16">
      <c r="P91" s="20"/>
    </row>
    <row r="92" spans="16:16">
      <c r="P92" s="20"/>
    </row>
    <row r="93" spans="16:16">
      <c r="P93" s="20"/>
    </row>
    <row r="94" spans="16:16">
      <c r="P94" s="20"/>
    </row>
    <row r="95" spans="16:16">
      <c r="P95" s="20"/>
    </row>
    <row r="96" spans="16:16">
      <c r="P96" s="20"/>
    </row>
    <row r="97" spans="16:16">
      <c r="P97" s="15"/>
    </row>
    <row r="98" spans="16:16">
      <c r="P98" s="15"/>
    </row>
    <row r="99" spans="16:16">
      <c r="P99" s="15"/>
    </row>
    <row r="100" spans="16:16">
      <c r="P100" s="15"/>
    </row>
    <row r="101" spans="16:16">
      <c r="P101" s="15"/>
    </row>
    <row r="102" spans="16:16">
      <c r="P102" s="15"/>
    </row>
    <row r="103" spans="16:16">
      <c r="P103" s="12"/>
    </row>
    <row r="104" spans="16:16">
      <c r="P104" s="12"/>
    </row>
    <row r="105" spans="16:16">
      <c r="P105" s="12"/>
    </row>
    <row r="106" spans="16:16">
      <c r="P106" s="12"/>
    </row>
    <row r="107" spans="16:16">
      <c r="P107" s="12"/>
    </row>
    <row r="108" spans="16:16">
      <c r="P108" s="12"/>
    </row>
    <row r="109" spans="16:16">
      <c r="P109" s="12"/>
    </row>
    <row r="110" spans="16:16">
      <c r="P110" s="12"/>
    </row>
    <row r="111" spans="16:16">
      <c r="P111" s="12"/>
    </row>
    <row r="112" spans="16:16">
      <c r="P112" s="12"/>
    </row>
    <row r="113" spans="16:16">
      <c r="P113" s="12"/>
    </row>
    <row r="114" spans="16:16">
      <c r="P114" s="12"/>
    </row>
    <row r="115" spans="16:16">
      <c r="P115" s="12"/>
    </row>
    <row r="116" spans="16:16">
      <c r="P116" s="12"/>
    </row>
  </sheetData>
  <sheetProtection password="EECD" sheet="1" objects="1" scenarios="1"/>
  <sortState ref="I18:L25">
    <sortCondition ref="I18:I25"/>
    <sortCondition ref="J18:J25"/>
    <sortCondition ref="K18:K25"/>
    <sortCondition ref="L18:L25"/>
  </sortState>
  <mergeCells count="9">
    <mergeCell ref="AH1:AI1"/>
    <mergeCell ref="A4:K4"/>
    <mergeCell ref="G6:H6"/>
    <mergeCell ref="C3:D3"/>
    <mergeCell ref="C1:D1"/>
    <mergeCell ref="Y5:Y6"/>
    <mergeCell ref="Z5:Z6"/>
    <mergeCell ref="G1:L1"/>
    <mergeCell ref="U1:W1"/>
  </mergeCells>
  <phoneticPr fontId="44" type="noConversion"/>
  <conditionalFormatting sqref="A7:A66 G7:H66">
    <cfRule type="expression" dxfId="44" priority="1">
      <formula>$G7="H1"</formula>
    </cfRule>
    <cfRule type="expression" dxfId="43" priority="2">
      <formula>$G7="H2"</formula>
    </cfRule>
    <cfRule type="expression" dxfId="42" priority="3">
      <formula>$G7="H3"</formula>
    </cfRule>
  </conditionalFormatting>
  <pageMargins left="0.19685039370078741" right="0" top="0.27559055118110237" bottom="0.23622047244094491" header="0.19685039370078741" footer="0.15748031496062992"/>
  <pageSetup paperSize="9" scale="73"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77"/>
  <sheetViews>
    <sheetView zoomScaleNormal="100" workbookViewId="0">
      <pane ySplit="5" topLeftCell="A6" activePane="bottomLeft" state="frozen"/>
      <selection pane="bottomLeft" activeCell="C6" sqref="C6"/>
    </sheetView>
  </sheetViews>
  <sheetFormatPr baseColWidth="10" defaultColWidth="11.44140625" defaultRowHeight="14.4"/>
  <cols>
    <col min="1" max="1" width="5.44140625" style="50" customWidth="1"/>
    <col min="2" max="2" width="5.5546875" style="50" customWidth="1"/>
    <col min="3" max="3" width="30.5546875" style="89" customWidth="1"/>
    <col min="4" max="4" width="3.5546875" style="56" customWidth="1"/>
    <col min="5" max="5" width="26.5546875" style="89" customWidth="1"/>
    <col min="6" max="6" width="20.5546875" style="89" customWidth="1"/>
    <col min="7" max="12" width="6.5546875" style="50" customWidth="1"/>
    <col min="13" max="13" width="8.5546875" style="50" customWidth="1"/>
    <col min="14" max="14" width="7.5546875" style="50" customWidth="1"/>
    <col min="15" max="15" width="8.5546875" style="50" customWidth="1"/>
    <col min="16" max="16384" width="11.44140625" style="49"/>
  </cols>
  <sheetData>
    <row r="1" spans="1:18" ht="39" customHeight="1">
      <c r="A1" s="690" t="s">
        <v>67</v>
      </c>
      <c r="B1" s="690"/>
      <c r="C1" s="690"/>
      <c r="D1" s="690"/>
      <c r="E1" s="690"/>
      <c r="F1" s="690"/>
      <c r="G1" s="690"/>
      <c r="H1" s="690"/>
      <c r="I1" s="690"/>
      <c r="J1" s="690"/>
      <c r="K1" s="690"/>
      <c r="L1" s="690"/>
      <c r="M1" s="690"/>
      <c r="N1" s="690"/>
      <c r="O1" s="690"/>
      <c r="Q1" s="220" t="s">
        <v>141</v>
      </c>
    </row>
    <row r="2" spans="1:18" ht="22.5" customHeight="1">
      <c r="A2" s="111" t="str">
        <f>Stammdaten!C7</f>
        <v xml:space="preserve">Hoopers Turnier </v>
      </c>
      <c r="B2" s="107"/>
      <c r="C2" s="108"/>
      <c r="D2" s="131"/>
      <c r="E2" s="86" t="str">
        <f>Stammdaten!C9</f>
        <v>HSV Testverein</v>
      </c>
      <c r="F2" s="695" t="s">
        <v>3</v>
      </c>
      <c r="G2" s="697" t="s">
        <v>4</v>
      </c>
      <c r="H2" s="109"/>
      <c r="I2" s="109"/>
      <c r="J2" s="110"/>
      <c r="K2" s="699">
        <f>Stammdaten!C4</f>
        <v>44995</v>
      </c>
      <c r="L2" s="699"/>
      <c r="M2" s="699"/>
      <c r="N2" s="699"/>
      <c r="O2" s="699"/>
      <c r="Q2" s="220" t="s">
        <v>152</v>
      </c>
    </row>
    <row r="3" spans="1:18" ht="24.75" customHeight="1">
      <c r="A3" s="691">
        <f>Stammdaten!C20</f>
        <v>3</v>
      </c>
      <c r="B3" s="691"/>
      <c r="C3" s="691"/>
      <c r="D3" s="131"/>
      <c r="E3" s="49"/>
      <c r="F3" s="696"/>
      <c r="G3" s="698"/>
      <c r="H3" s="109"/>
      <c r="I3" s="692" t="str">
        <f>Stammdaten!C17</f>
        <v>Wertungsrichter(in) 1</v>
      </c>
      <c r="J3" s="692"/>
      <c r="K3" s="692"/>
      <c r="L3" s="692"/>
      <c r="M3" s="692"/>
      <c r="N3" s="692"/>
      <c r="O3" s="692"/>
      <c r="Q3" s="251" t="s">
        <v>153</v>
      </c>
    </row>
    <row r="4" spans="1:18" ht="18" customHeight="1">
      <c r="A4" s="258"/>
      <c r="B4" s="52" t="s">
        <v>32</v>
      </c>
      <c r="C4" s="53"/>
      <c r="D4" s="52"/>
      <c r="E4" s="53"/>
      <c r="F4" s="53"/>
      <c r="G4" s="693" t="str">
        <f>Starter!I6</f>
        <v>Lauf 1</v>
      </c>
      <c r="H4" s="694"/>
      <c r="I4" s="693" t="str">
        <f>Starter!J6</f>
        <v>Lauf 2</v>
      </c>
      <c r="J4" s="694"/>
      <c r="K4" s="693" t="str">
        <f>Starter!K6</f>
        <v>Lauf 3</v>
      </c>
      <c r="L4" s="694"/>
      <c r="M4" s="563" t="s">
        <v>268</v>
      </c>
      <c r="N4" s="54" t="str">
        <f>Starter!M5</f>
        <v>FP</v>
      </c>
      <c r="O4" s="55" t="s">
        <v>6</v>
      </c>
      <c r="R4" s="90"/>
    </row>
    <row r="5" spans="1:18" ht="19.5" customHeight="1">
      <c r="A5" s="57" t="s">
        <v>14</v>
      </c>
      <c r="B5" s="58" t="s">
        <v>33</v>
      </c>
      <c r="C5" s="59" t="str">
        <f>Starter!B6</f>
        <v>Hundeführer</v>
      </c>
      <c r="D5" s="58" t="s">
        <v>266</v>
      </c>
      <c r="E5" s="59" t="str">
        <f>Starter!C6</f>
        <v>Name Hund</v>
      </c>
      <c r="F5" s="59" t="str">
        <f>Starter!D6</f>
        <v>Verein</v>
      </c>
      <c r="G5" s="265" t="str">
        <f>Starter!I5</f>
        <v>FP</v>
      </c>
      <c r="H5" s="266" t="s">
        <v>19</v>
      </c>
      <c r="I5" s="60" t="str">
        <f>Starter!J5</f>
        <v>FP</v>
      </c>
      <c r="J5" s="61" t="s">
        <v>19</v>
      </c>
      <c r="K5" s="60" t="str">
        <f>Starter!K5</f>
        <v>FP</v>
      </c>
      <c r="L5" s="61" t="str">
        <f>+IF(K5="","","WN")</f>
        <v>WN</v>
      </c>
      <c r="M5" s="567" t="s">
        <v>269</v>
      </c>
      <c r="N5" s="62" t="str">
        <f>Starter!M6</f>
        <v>Gesamt</v>
      </c>
      <c r="O5" s="63" t="s">
        <v>0</v>
      </c>
    </row>
    <row r="6" spans="1:18" ht="24.75" customHeight="1">
      <c r="A6" s="172" t="str">
        <f t="array" aca="1" ref="A6" ca="1">IFERROR(INDEX('Erg Alle'!$A$1:$A$65,LARGE(('Erg Alle'!$F$1:$F$65=$G$2)*(ROW('Erg Alle'!$F$1:$F$65)),COUNTIF('Erg Alle'!$F$1:$F$65,$G$2)+1-ROW(C1))),"")</f>
        <v/>
      </c>
      <c r="B6" s="262" t="str">
        <f t="array" aca="1" ref="B6" ca="1">IFERROR(INDEX('Erg Alle'!$B$1:$B$65,LARGE(('Erg Alle'!$F$1:$F$65=$G$2)*(ROW('Erg Alle'!$F$1:$F$65)),COUNTIF('Erg Alle'!$F$1:$F$65,$G$2)+1-ROW(C1))),"")</f>
        <v/>
      </c>
      <c r="C6" s="569" t="str">
        <f t="array" aca="1" ref="C6" ca="1">IFERROR(INDEX('Erg Alle'!$C$1:$C$65,LARGE(('Erg Alle'!$F$1:$F$65=$G$2)*(ROW('Erg Alle'!$F$1:$F$65)),COUNTIF('Erg Alle'!$F$1:$F$65,$G$2)+1-ROW(C1))),"")</f>
        <v/>
      </c>
      <c r="D6" s="541" t="str">
        <f t="array" aca="1" ref="D6" ca="1">IFERROR(INDEX('Erg Alle'!$G$1:$G$65,LARGE(('Erg Alle'!$F$1:$F$65=$G$2)*(ROW('Erg Alle'!$F$1:$F$65)),COUNTIF('Erg Alle'!$F$1:$F$65,$G$2)+1-ROW(C1))),"")</f>
        <v/>
      </c>
      <c r="E6" s="275" t="str">
        <f t="array" aca="1" ref="E6" ca="1">IFERROR(INDEX('Erg Alle'!$D$1:$D$65,LARGE(('Erg Alle'!$F$1:$F$65=$G$2)*(ROW('Erg Alle'!$F$1:$F$65)),COUNTIF('Erg Alle'!$F$1:$F$65,$G$2)+1-ROW(C1))),"")</f>
        <v/>
      </c>
      <c r="F6" s="276" t="str">
        <f t="array" aca="1" ref="F6" ca="1">IFERROR(INDEX('Erg Alle'!$E$1:$E$65,LARGE(('Erg Alle'!$F$1:$F$65=$G$2)*(ROW('Erg Alle'!$F$1:$F$65)),COUNTIF('Erg Alle'!$F$1:$F$65,$G$2)+1-ROW(C1))),"")</f>
        <v/>
      </c>
      <c r="G6" s="268" t="str">
        <f t="array" aca="1" ref="G6" ca="1">IFERROR(INDEX('Erg Alle'!$H$1:$H$65,LARGE(('Erg Alle'!$F$1:$F$65=$G$2)*(ROW('Erg Alle'!$F$1:$F$65)),COUNTIF('Erg Alle'!$F$1:$F$65,$G$2)+1-ROW(C1))),"")</f>
        <v/>
      </c>
      <c r="H6" s="269" t="str">
        <f t="array" aca="1" ref="H6" ca="1">IFERROR(INDEX('Erg Alle'!$I$1:$I$65,LARGE(('Erg Alle'!$F$1:$F$65=$G$2)*(ROW('Erg Alle'!$F$1:$F$65)),COUNTIF('Erg Alle'!$F$1:$F$65,$G$2)+1-ROW(C1))),"")</f>
        <v/>
      </c>
      <c r="I6" s="268" t="str">
        <f t="array" aca="1" ref="I6" ca="1">IFERROR(INDEX('Erg Alle'!$J$1:$J$65,LARGE(('Erg Alle'!$F$1:$F$65=$G$2)*(ROW('Erg Alle'!$F$1:$F$65)),COUNTIF('Erg Alle'!$F$1:$F$65,$G$2)+1-ROW(C1))),"")</f>
        <v/>
      </c>
      <c r="J6" s="269" t="str">
        <f t="array" aca="1" ref="J6" ca="1">IFERROR(INDEX('Erg Alle'!$K$1:$K$65,LARGE(('Erg Alle'!$F$1:$F$65=$G$2)*(ROW('Erg Alle'!$F$1:$F$65)),COUNTIF('Erg Alle'!$F$1:$F$65,$G$2)+1-ROW(C1))),"")</f>
        <v/>
      </c>
      <c r="K6" s="268" t="str">
        <f t="array" aca="1" ref="K6" ca="1">IFERROR(INDEX('Erg Alle'!$L$1:$L$65,LARGE(('Erg Alle'!$F$1:$F$65=$G$2)*(ROW('Erg Alle'!$F$1:$F$65)),COUNTIF('Erg Alle'!$F$1:$F$65,$G$2)+1-ROW(C1))),"")</f>
        <v/>
      </c>
      <c r="L6" s="269" t="str">
        <f t="array" aca="1" ref="L6" ca="1">IFERROR(INDEX('Erg Alle'!$M$1:$M$65,LARGE(('Erg Alle'!$F$1:$F$65=$G$2)*(ROW('Erg Alle'!$F$1:$F$65)),COUNTIF('Erg Alle'!$F$1:$F$65,$G$2)+1-ROW(C1))),"")</f>
        <v/>
      </c>
      <c r="M6" s="566" t="str">
        <f t="array" aca="1" ref="M6" ca="1">IFERROR(INDEX('Erg Alle'!$N$1:$N$65,LARGE(('Erg Alle'!$F$1:$F$65=$G$2)*(ROW('Erg Alle'!$F$1:$F$65)),COUNTIF('Erg Alle'!$F$1:$F$65,$G$2)+1-ROW(C1))),"")</f>
        <v/>
      </c>
      <c r="N6" s="272" t="str">
        <f t="array" aca="1" ref="N6" ca="1">IFERROR(INDEX('Erg Alle'!$O$1:$O$65,LARGE(('Erg Alle'!$F$1:$F$65=$G$2)*(ROW('Erg Alle'!$F$1:$F$65)),COUNTIF('Erg Alle'!$F$1:$F$65,$G$2)+1-ROW(C1))),"")</f>
        <v/>
      </c>
      <c r="O6" s="262" t="str">
        <f t="array" aca="1" ref="O6" ca="1">IFERROR(INDEX('Erg Alle'!$P$1:$P$65,LARGE(('Erg Alle'!$F$1:$F$65=$G$2)*(ROW('Erg Alle'!$F$1:$F$65)),COUNTIF('Erg Alle'!$F$1:$F$65,$G$2)+1-ROW(C1))),"")</f>
        <v/>
      </c>
    </row>
    <row r="7" spans="1:18" ht="24.75" customHeight="1">
      <c r="A7" s="467" t="str">
        <f t="array" aca="1" ref="A7" ca="1">IFERROR(INDEX('Erg Alle'!$A$1:$A$65,LARGE(('Erg Alle'!$F$1:$F$65=$G$2)*(ROW('Erg Alle'!$F$1:$F$65)),COUNTIF('Erg Alle'!$F$1:$F$65,$G$2)+1-ROW(C2))),"")</f>
        <v/>
      </c>
      <c r="B7" s="66" t="str">
        <f t="array" aca="1" ref="B7" ca="1">IFERROR(INDEX('Erg Alle'!$B$1:$B$65,LARGE(('Erg Alle'!$F$1:$F$65=$G$2)*(ROW('Erg Alle'!$F$1:$F$65)),COUNTIF('Erg Alle'!$F$1:$F$65,$G$2)+1-ROW(C2))),"")</f>
        <v/>
      </c>
      <c r="C7" s="68" t="str">
        <f t="array" aca="1" ref="C7" ca="1">IFERROR(INDEX('Erg Alle'!$C$1:$C$65,LARGE(('Erg Alle'!$F$1:$F$65=$G$2)*(ROW('Erg Alle'!$F$1:$F$65)),COUNTIF('Erg Alle'!$F$1:$F$65,$G$2)+1-ROW(C2))),"")</f>
        <v/>
      </c>
      <c r="D7" s="541" t="str">
        <f t="array" aca="1" ref="D7" ca="1">IFERROR(INDEX('Erg Alle'!$G$1:$G$65,LARGE(('Erg Alle'!$F$1:$F$65=$G$2)*(ROW('Erg Alle'!$F$1:$F$65)),COUNTIF('Erg Alle'!$F$1:$F$65,$G$2)+1-ROW(C2))),"")</f>
        <v/>
      </c>
      <c r="E7" s="277" t="str">
        <f t="array" aca="1" ref="E7" ca="1">IFERROR(INDEX('Erg Alle'!$D$1:$D$65,LARGE(('Erg Alle'!$F$1:$F$65=$G$2)*(ROW('Erg Alle'!$F$1:$F$65)),COUNTIF('Erg Alle'!$F$1:$F$65,$G$2)+1-ROW(C2))),"")</f>
        <v/>
      </c>
      <c r="F7" s="278" t="str">
        <f t="array" aca="1" ref="F7" ca="1">IFERROR(INDEX('Erg Alle'!$E$1:$E$65,LARGE(('Erg Alle'!$F$1:$F$65=$G$2)*(ROW('Erg Alle'!$F$1:$F$65)),COUNTIF('Erg Alle'!$F$1:$F$65,$G$2)+1-ROW(C2))),"")</f>
        <v/>
      </c>
      <c r="G7" s="70" t="str">
        <f t="array" aca="1" ref="G7" ca="1">IFERROR(INDEX('Erg Alle'!$H$1:$H$65,LARGE(('Erg Alle'!$F$1:$F$65=$G$2)*(ROW('Erg Alle'!$F$1:$F$65)),COUNTIF('Erg Alle'!$F$1:$F$65,$G$2)+1-ROW(C2))),"")</f>
        <v/>
      </c>
      <c r="H7" s="267" t="str">
        <f t="array" aca="1" ref="H7" ca="1">IFERROR(INDEX('Erg Alle'!$I$1:$I$65,LARGE(('Erg Alle'!$F$1:$F$65=$G$2)*(ROW('Erg Alle'!$F$1:$F$65)),COUNTIF('Erg Alle'!$F$1:$F$65,$G$2)+1-ROW(C2))),"")</f>
        <v/>
      </c>
      <c r="I7" s="70" t="str">
        <f t="array" aca="1" ref="I7" ca="1">IFERROR(INDEX('Erg Alle'!$J$1:$J$65,LARGE(('Erg Alle'!$F$1:$F$65=$G$2)*(ROW('Erg Alle'!$F$1:$F$65)),COUNTIF('Erg Alle'!$F$1:$F$65,$G$2)+1-ROW(C2))),"")</f>
        <v/>
      </c>
      <c r="J7" s="267" t="str">
        <f t="array" aca="1" ref="J7" ca="1">IFERROR(INDEX('Erg Alle'!$K$1:$K$65,LARGE(('Erg Alle'!$F$1:$F$65=$G$2)*(ROW('Erg Alle'!$F$1:$F$65)),COUNTIF('Erg Alle'!$F$1:$F$65,$G$2)+1-ROW(C2))),"")</f>
        <v/>
      </c>
      <c r="K7" s="70" t="str">
        <f t="array" aca="1" ref="K7" ca="1">IFERROR(INDEX('Erg Alle'!$L$1:$L$65,LARGE(('Erg Alle'!$F$1:$F$65=$G$2)*(ROW('Erg Alle'!$F$1:$F$65)),COUNTIF('Erg Alle'!$F$1:$F$65,$G$2)+1-ROW(C2))),"")</f>
        <v/>
      </c>
      <c r="L7" s="267" t="str">
        <f t="array" aca="1" ref="L7" ca="1">IFERROR(INDEX('Erg Alle'!$M$1:$M$65,LARGE(('Erg Alle'!$F$1:$F$65=$G$2)*(ROW('Erg Alle'!$F$1:$F$65)),COUNTIF('Erg Alle'!$F$1:$F$65,$G$2)+1-ROW(C2))),"")</f>
        <v/>
      </c>
      <c r="M7" s="564" t="str">
        <f t="array" aca="1" ref="M7" ca="1">IFERROR(INDEX('Erg Alle'!$N$1:$N$65,LARGE(('Erg Alle'!$F$1:$F$65=$G$2)*(ROW('Erg Alle'!$F$1:$F$65)),COUNTIF('Erg Alle'!$F$1:$F$65,$G$2)+1-ROW(C2))),"")</f>
        <v/>
      </c>
      <c r="N7" s="273" t="str">
        <f t="array" aca="1" ref="N7" ca="1">IFERROR(INDEX('Erg Alle'!$O$1:$O$65,LARGE(('Erg Alle'!$F$1:$F$65=$G$2)*(ROW('Erg Alle'!$F$1:$F$65)),COUNTIF('Erg Alle'!$F$1:$F$65,$G$2)+1-ROW(C2))),"")</f>
        <v/>
      </c>
      <c r="O7" s="66" t="str">
        <f t="array" aca="1" ref="O7" ca="1">IFERROR(INDEX('Erg Alle'!$P$1:$P$65,LARGE(('Erg Alle'!$F$1:$F$65=$G$2)*(ROW('Erg Alle'!$F$1:$F$65)),COUNTIF('Erg Alle'!$F$1:$F$65,$G$2)+1-ROW(C2))),"")</f>
        <v/>
      </c>
    </row>
    <row r="8" spans="1:18" ht="24.75" customHeight="1">
      <c r="A8" s="467" t="str">
        <f t="array" aca="1" ref="A8" ca="1">IFERROR(INDEX('Erg Alle'!$A$1:$A$65,LARGE(('Erg Alle'!$F$1:$F$65=$G$2)*(ROW('Erg Alle'!$F$1:$F$65)),COUNTIF('Erg Alle'!$F$1:$F$65,$G$2)+1-ROW(C3))),"")</f>
        <v/>
      </c>
      <c r="B8" s="66" t="str">
        <f t="array" aca="1" ref="B8" ca="1">IFERROR(INDEX('Erg Alle'!$B$1:$B$65,LARGE(('Erg Alle'!$F$1:$F$65=$G$2)*(ROW('Erg Alle'!$F$1:$F$65)),COUNTIF('Erg Alle'!$F$1:$F$65,$G$2)+1-ROW(C3))),"")</f>
        <v/>
      </c>
      <c r="C8" s="68" t="str">
        <f t="array" aca="1" ref="C8" ca="1">IFERROR(INDEX('Erg Alle'!$C$1:$C$65,LARGE(('Erg Alle'!$F$1:$F$65=$G$2)*(ROW('Erg Alle'!$F$1:$F$65)),COUNTIF('Erg Alle'!$F$1:$F$65,$G$2)+1-ROW(C3))),"")</f>
        <v/>
      </c>
      <c r="D8" s="541" t="str">
        <f t="array" aca="1" ref="D8" ca="1">IFERROR(INDEX('Erg Alle'!$G$1:$G$65,LARGE(('Erg Alle'!$F$1:$F$65=$G$2)*(ROW('Erg Alle'!$F$1:$F$65)),COUNTIF('Erg Alle'!$F$1:$F$65,$G$2)+1-ROW(C3))),"")</f>
        <v/>
      </c>
      <c r="E8" s="277" t="str">
        <f t="array" aca="1" ref="E8" ca="1">IFERROR(INDEX('Erg Alle'!$D$1:$D$65,LARGE(('Erg Alle'!$F$1:$F$65=$G$2)*(ROW('Erg Alle'!$F$1:$F$65)),COUNTIF('Erg Alle'!$F$1:$F$65,$G$2)+1-ROW(C3))),"")</f>
        <v/>
      </c>
      <c r="F8" s="278" t="str">
        <f t="array" aca="1" ref="F8" ca="1">IFERROR(INDEX('Erg Alle'!$E$1:$E$65,LARGE(('Erg Alle'!$F$1:$F$65=$G$2)*(ROW('Erg Alle'!$F$1:$F$65)),COUNTIF('Erg Alle'!$F$1:$F$65,$G$2)+1-ROW(C3))),"")</f>
        <v/>
      </c>
      <c r="G8" s="70" t="str">
        <f t="array" aca="1" ref="G8" ca="1">IFERROR(INDEX('Erg Alle'!$H$1:$H$65,LARGE(('Erg Alle'!$F$1:$F$65=$G$2)*(ROW('Erg Alle'!$F$1:$F$65)),COUNTIF('Erg Alle'!$F$1:$F$65,$G$2)+1-ROW(C3))),"")</f>
        <v/>
      </c>
      <c r="H8" s="267" t="str">
        <f t="array" aca="1" ref="H8" ca="1">IFERROR(INDEX('Erg Alle'!$I$1:$I$65,LARGE(('Erg Alle'!$F$1:$F$65=$G$2)*(ROW('Erg Alle'!$F$1:$F$65)),COUNTIF('Erg Alle'!$F$1:$F$65,$G$2)+1-ROW(C3))),"")</f>
        <v/>
      </c>
      <c r="I8" s="70" t="str">
        <f t="array" aca="1" ref="I8" ca="1">IFERROR(INDEX('Erg Alle'!$J$1:$J$65,LARGE(('Erg Alle'!$F$1:$F$65=$G$2)*(ROW('Erg Alle'!$F$1:$F$65)),COUNTIF('Erg Alle'!$F$1:$F$65,$G$2)+1-ROW(C3))),"")</f>
        <v/>
      </c>
      <c r="J8" s="267" t="str">
        <f t="array" aca="1" ref="J8" ca="1">IFERROR(INDEX('Erg Alle'!$K$1:$K$65,LARGE(('Erg Alle'!$F$1:$F$65=$G$2)*(ROW('Erg Alle'!$F$1:$F$65)),COUNTIF('Erg Alle'!$F$1:$F$65,$G$2)+1-ROW(C3))),"")</f>
        <v/>
      </c>
      <c r="K8" s="70" t="str">
        <f t="array" aca="1" ref="K8" ca="1">IFERROR(INDEX('Erg Alle'!$L$1:$L$65,LARGE(('Erg Alle'!$F$1:$F$65=$G$2)*(ROW('Erg Alle'!$F$1:$F$65)),COUNTIF('Erg Alle'!$F$1:$F$65,$G$2)+1-ROW(C3))),"")</f>
        <v/>
      </c>
      <c r="L8" s="267" t="str">
        <f t="array" aca="1" ref="L8" ca="1">IFERROR(INDEX('Erg Alle'!$M$1:$M$65,LARGE(('Erg Alle'!$F$1:$F$65=$G$2)*(ROW('Erg Alle'!$F$1:$F$65)),COUNTIF('Erg Alle'!$F$1:$F$65,$G$2)+1-ROW(C3))),"")</f>
        <v/>
      </c>
      <c r="M8" s="564" t="str">
        <f t="array" aca="1" ref="M8" ca="1">IFERROR(INDEX('Erg Alle'!$N$1:$N$65,LARGE(('Erg Alle'!$F$1:$F$65=$G$2)*(ROW('Erg Alle'!$F$1:$F$65)),COUNTIF('Erg Alle'!$F$1:$F$65,$G$2)+1-ROW(C3))),"")</f>
        <v/>
      </c>
      <c r="N8" s="273" t="str">
        <f t="array" aca="1" ref="N8" ca="1">IFERROR(INDEX('Erg Alle'!$O$1:$O$65,LARGE(('Erg Alle'!$F$1:$F$65=$G$2)*(ROW('Erg Alle'!$F$1:$F$65)),COUNTIF('Erg Alle'!$F$1:$F$65,$G$2)+1-ROW(C3))),"")</f>
        <v/>
      </c>
      <c r="O8" s="66" t="str">
        <f t="array" aca="1" ref="O8" ca="1">IFERROR(INDEX('Erg Alle'!$P$1:$P$65,LARGE(('Erg Alle'!$F$1:$F$65=$G$2)*(ROW('Erg Alle'!$F$1:$F$65)),COUNTIF('Erg Alle'!$F$1:$F$65,$G$2)+1-ROW(C3))),"")</f>
        <v/>
      </c>
    </row>
    <row r="9" spans="1:18" ht="24.75" customHeight="1">
      <c r="A9" s="467" t="str">
        <f t="array" aca="1" ref="A9" ca="1">IFERROR(INDEX('Erg Alle'!$A$1:$A$65,LARGE(('Erg Alle'!$F$1:$F$65=$G$2)*(ROW('Erg Alle'!$F$1:$F$65)),COUNTIF('Erg Alle'!$F$1:$F$65,$G$2)+1-ROW(C4))),"")</f>
        <v/>
      </c>
      <c r="B9" s="66" t="str">
        <f t="array" aca="1" ref="B9" ca="1">IFERROR(INDEX('Erg Alle'!$B$1:$B$65,LARGE(('Erg Alle'!$F$1:$F$65=$G$2)*(ROW('Erg Alle'!$F$1:$F$65)),COUNTIF('Erg Alle'!$F$1:$F$65,$G$2)+1-ROW(C4))),"")</f>
        <v/>
      </c>
      <c r="C9" s="68" t="str">
        <f t="array" aca="1" ref="C9" ca="1">IFERROR(INDEX('Erg Alle'!$C$1:$C$65,LARGE(('Erg Alle'!$F$1:$F$65=$G$2)*(ROW('Erg Alle'!$F$1:$F$65)),COUNTIF('Erg Alle'!$F$1:$F$65,$G$2)+1-ROW(C4))),"")</f>
        <v/>
      </c>
      <c r="D9" s="541" t="str">
        <f t="array" aca="1" ref="D9" ca="1">IFERROR(INDEX('Erg Alle'!$G$1:$G$65,LARGE(('Erg Alle'!$F$1:$F$65=$G$2)*(ROW('Erg Alle'!$F$1:$F$65)),COUNTIF('Erg Alle'!$F$1:$F$65,$G$2)+1-ROW(C4))),"")</f>
        <v/>
      </c>
      <c r="E9" s="277" t="str">
        <f t="array" aca="1" ref="E9" ca="1">IFERROR(INDEX('Erg Alle'!$D$1:$D$65,LARGE(('Erg Alle'!$F$1:$F$65=$G$2)*(ROW('Erg Alle'!$F$1:$F$65)),COUNTIF('Erg Alle'!$F$1:$F$65,$G$2)+1-ROW(C4))),"")</f>
        <v/>
      </c>
      <c r="F9" s="278" t="str">
        <f t="array" aca="1" ref="F9" ca="1">IFERROR(INDEX('Erg Alle'!$E$1:$E$65,LARGE(('Erg Alle'!$F$1:$F$65=$G$2)*(ROW('Erg Alle'!$F$1:$F$65)),COUNTIF('Erg Alle'!$F$1:$F$65,$G$2)+1-ROW(C4))),"")</f>
        <v/>
      </c>
      <c r="G9" s="70" t="str">
        <f t="array" aca="1" ref="G9" ca="1">IFERROR(INDEX('Erg Alle'!$H$1:$H$65,LARGE(('Erg Alle'!$F$1:$F$65=$G$2)*(ROW('Erg Alle'!$F$1:$F$65)),COUNTIF('Erg Alle'!$F$1:$F$65,$G$2)+1-ROW(C4))),"")</f>
        <v/>
      </c>
      <c r="H9" s="267" t="str">
        <f t="array" aca="1" ref="H9" ca="1">IFERROR(INDEX('Erg Alle'!$I$1:$I$65,LARGE(('Erg Alle'!$F$1:$F$65=$G$2)*(ROW('Erg Alle'!$F$1:$F$65)),COUNTIF('Erg Alle'!$F$1:$F$65,$G$2)+1-ROW(C4))),"")</f>
        <v/>
      </c>
      <c r="I9" s="70" t="str">
        <f t="array" aca="1" ref="I9" ca="1">IFERROR(INDEX('Erg Alle'!$J$1:$J$65,LARGE(('Erg Alle'!$F$1:$F$65=$G$2)*(ROW('Erg Alle'!$F$1:$F$65)),COUNTIF('Erg Alle'!$F$1:$F$65,$G$2)+1-ROW(C4))),"")</f>
        <v/>
      </c>
      <c r="J9" s="267" t="str">
        <f t="array" aca="1" ref="J9" ca="1">IFERROR(INDEX('Erg Alle'!$K$1:$K$65,LARGE(('Erg Alle'!$F$1:$F$65=$G$2)*(ROW('Erg Alle'!$F$1:$F$65)),COUNTIF('Erg Alle'!$F$1:$F$65,$G$2)+1-ROW(C4))),"")</f>
        <v/>
      </c>
      <c r="K9" s="70" t="str">
        <f t="array" aca="1" ref="K9" ca="1">IFERROR(INDEX('Erg Alle'!$L$1:$L$65,LARGE(('Erg Alle'!$F$1:$F$65=$G$2)*(ROW('Erg Alle'!$F$1:$F$65)),COUNTIF('Erg Alle'!$F$1:$F$65,$G$2)+1-ROW(C4))),"")</f>
        <v/>
      </c>
      <c r="L9" s="267" t="str">
        <f t="array" aca="1" ref="L9" ca="1">IFERROR(INDEX('Erg Alle'!$M$1:$M$65,LARGE(('Erg Alle'!$F$1:$F$65=$G$2)*(ROW('Erg Alle'!$F$1:$F$65)),COUNTIF('Erg Alle'!$F$1:$F$65,$G$2)+1-ROW(C4))),"")</f>
        <v/>
      </c>
      <c r="M9" s="564" t="str">
        <f t="array" aca="1" ref="M9" ca="1">IFERROR(INDEX('Erg Alle'!$N$1:$N$65,LARGE(('Erg Alle'!$F$1:$F$65=$G$2)*(ROW('Erg Alle'!$F$1:$F$65)),COUNTIF('Erg Alle'!$F$1:$F$65,$G$2)+1-ROW(C4))),"")</f>
        <v/>
      </c>
      <c r="N9" s="273" t="str">
        <f t="array" aca="1" ref="N9" ca="1">IFERROR(INDEX('Erg Alle'!$O$1:$O$65,LARGE(('Erg Alle'!$F$1:$F$65=$G$2)*(ROW('Erg Alle'!$F$1:$F$65)),COUNTIF('Erg Alle'!$F$1:$F$65,$G$2)+1-ROW(C4))),"")</f>
        <v/>
      </c>
      <c r="O9" s="66" t="str">
        <f t="array" aca="1" ref="O9" ca="1">IFERROR(INDEX('Erg Alle'!$P$1:$P$65,LARGE(('Erg Alle'!$F$1:$F$65=$G$2)*(ROW('Erg Alle'!$F$1:$F$65)),COUNTIF('Erg Alle'!$F$1:$F$65,$G$2)+1-ROW(C4))),"")</f>
        <v/>
      </c>
    </row>
    <row r="10" spans="1:18" ht="24.75" customHeight="1">
      <c r="A10" s="467" t="str">
        <f t="array" aca="1" ref="A10" ca="1">IFERROR(INDEX('Erg Alle'!$A$1:$A$65,LARGE(('Erg Alle'!$F$1:$F$65=$G$2)*(ROW('Erg Alle'!$F$1:$F$65)),COUNTIF('Erg Alle'!$F$1:$F$65,$G$2)+1-ROW(C5))),"")</f>
        <v/>
      </c>
      <c r="B10" s="66" t="str">
        <f t="array" aca="1" ref="B10" ca="1">IFERROR(INDEX('Erg Alle'!$B$1:$B$65,LARGE(('Erg Alle'!$F$1:$F$65=$G$2)*(ROW('Erg Alle'!$F$1:$F$65)),COUNTIF('Erg Alle'!$F$1:$F$65,$G$2)+1-ROW(C5))),"")</f>
        <v/>
      </c>
      <c r="C10" s="68" t="str">
        <f t="array" aca="1" ref="C10" ca="1">IFERROR(INDEX('Erg Alle'!$C$1:$C$65,LARGE(('Erg Alle'!$F$1:$F$65=$G$2)*(ROW('Erg Alle'!$F$1:$F$65)),COUNTIF('Erg Alle'!$F$1:$F$65,$G$2)+1-ROW(C5))),"")</f>
        <v/>
      </c>
      <c r="D10" s="541" t="str">
        <f t="array" aca="1" ref="D10" ca="1">IFERROR(INDEX('Erg Alle'!$G$1:$G$65,LARGE(('Erg Alle'!$F$1:$F$65=$G$2)*(ROW('Erg Alle'!$F$1:$F$65)),COUNTIF('Erg Alle'!$F$1:$F$65,$G$2)+1-ROW(C5))),"")</f>
        <v/>
      </c>
      <c r="E10" s="277" t="str">
        <f t="array" aca="1" ref="E10" ca="1">IFERROR(INDEX('Erg Alle'!$D$1:$D$65,LARGE(('Erg Alle'!$F$1:$F$65=$G$2)*(ROW('Erg Alle'!$F$1:$F$65)),COUNTIF('Erg Alle'!$F$1:$F$65,$G$2)+1-ROW(C5))),"")</f>
        <v/>
      </c>
      <c r="F10" s="278" t="str">
        <f t="array" aca="1" ref="F10" ca="1">IFERROR(INDEX('Erg Alle'!$E$1:$E$65,LARGE(('Erg Alle'!$F$1:$F$65=$G$2)*(ROW('Erg Alle'!$F$1:$F$65)),COUNTIF('Erg Alle'!$F$1:$F$65,$G$2)+1-ROW(C5))),"")</f>
        <v/>
      </c>
      <c r="G10" s="70" t="str">
        <f t="array" aca="1" ref="G10" ca="1">IFERROR(INDEX('Erg Alle'!$H$1:$H$65,LARGE(('Erg Alle'!$F$1:$F$65=$G$2)*(ROW('Erg Alle'!$F$1:$F$65)),COUNTIF('Erg Alle'!$F$1:$F$65,$G$2)+1-ROW(C5))),"")</f>
        <v/>
      </c>
      <c r="H10" s="267" t="str">
        <f t="array" aca="1" ref="H10" ca="1">IFERROR(INDEX('Erg Alle'!$I$1:$I$65,LARGE(('Erg Alle'!$F$1:$F$65=$G$2)*(ROW('Erg Alle'!$F$1:$F$65)),COUNTIF('Erg Alle'!$F$1:$F$65,$G$2)+1-ROW(C5))),"")</f>
        <v/>
      </c>
      <c r="I10" s="70" t="str">
        <f t="array" aca="1" ref="I10" ca="1">IFERROR(INDEX('Erg Alle'!$J$1:$J$65,LARGE(('Erg Alle'!$F$1:$F$65=$G$2)*(ROW('Erg Alle'!$F$1:$F$65)),COUNTIF('Erg Alle'!$F$1:$F$65,$G$2)+1-ROW(C5))),"")</f>
        <v/>
      </c>
      <c r="J10" s="267" t="str">
        <f t="array" aca="1" ref="J10" ca="1">IFERROR(INDEX('Erg Alle'!$K$1:$K$65,LARGE(('Erg Alle'!$F$1:$F$65=$G$2)*(ROW('Erg Alle'!$F$1:$F$65)),COUNTIF('Erg Alle'!$F$1:$F$65,$G$2)+1-ROW(C5))),"")</f>
        <v/>
      </c>
      <c r="K10" s="70" t="str">
        <f t="array" aca="1" ref="K10" ca="1">IFERROR(INDEX('Erg Alle'!$L$1:$L$65,LARGE(('Erg Alle'!$F$1:$F$65=$G$2)*(ROW('Erg Alle'!$F$1:$F$65)),COUNTIF('Erg Alle'!$F$1:$F$65,$G$2)+1-ROW(C5))),"")</f>
        <v/>
      </c>
      <c r="L10" s="267" t="str">
        <f t="array" aca="1" ref="L10" ca="1">IFERROR(INDEX('Erg Alle'!$M$1:$M$65,LARGE(('Erg Alle'!$F$1:$F$65=$G$2)*(ROW('Erg Alle'!$F$1:$F$65)),COUNTIF('Erg Alle'!$F$1:$F$65,$G$2)+1-ROW(C5))),"")</f>
        <v/>
      </c>
      <c r="M10" s="564" t="str">
        <f t="array" aca="1" ref="M10" ca="1">IFERROR(INDEX('Erg Alle'!$N$1:$N$65,LARGE(('Erg Alle'!$F$1:$F$65=$G$2)*(ROW('Erg Alle'!$F$1:$F$65)),COUNTIF('Erg Alle'!$F$1:$F$65,$G$2)+1-ROW(C5))),"")</f>
        <v/>
      </c>
      <c r="N10" s="273" t="str">
        <f t="array" aca="1" ref="N10" ca="1">IFERROR(INDEX('Erg Alle'!$O$1:$O$65,LARGE(('Erg Alle'!$F$1:$F$65=$G$2)*(ROW('Erg Alle'!$F$1:$F$65)),COUNTIF('Erg Alle'!$F$1:$F$65,$G$2)+1-ROW(C5))),"")</f>
        <v/>
      </c>
      <c r="O10" s="66" t="str">
        <f t="array" aca="1" ref="O10" ca="1">IFERROR(INDEX('Erg Alle'!$P$1:$P$65,LARGE(('Erg Alle'!$F$1:$F$65=$G$2)*(ROW('Erg Alle'!$F$1:$F$65)),COUNTIF('Erg Alle'!$F$1:$F$65,$G$2)+1-ROW(C5))),"")</f>
        <v/>
      </c>
    </row>
    <row r="11" spans="1:18" ht="24.75" customHeight="1">
      <c r="A11" s="467" t="str">
        <f t="array" aca="1" ref="A11" ca="1">IFERROR(INDEX('Erg Alle'!$A$1:$A$65,LARGE(('Erg Alle'!$F$1:$F$65=$G$2)*(ROW('Erg Alle'!$F$1:$F$65)),COUNTIF('Erg Alle'!$F$1:$F$65,$G$2)+1-ROW(C6))),"")</f>
        <v/>
      </c>
      <c r="B11" s="66" t="str">
        <f t="array" aca="1" ref="B11" ca="1">IFERROR(INDEX('Erg Alle'!$B$1:$B$65,LARGE(('Erg Alle'!$F$1:$F$65=$G$2)*(ROW('Erg Alle'!$F$1:$F$65)),COUNTIF('Erg Alle'!$F$1:$F$65,$G$2)+1-ROW(C6))),"")</f>
        <v/>
      </c>
      <c r="C11" s="68" t="str">
        <f t="array" aca="1" ref="C11" ca="1">IFERROR(INDEX('Erg Alle'!$C$1:$C$65,LARGE(('Erg Alle'!$F$1:$F$65=$G$2)*(ROW('Erg Alle'!$F$1:$F$65)),COUNTIF('Erg Alle'!$F$1:$F$65,$G$2)+1-ROW(C6))),"")</f>
        <v/>
      </c>
      <c r="D11" s="541" t="str">
        <f t="array" aca="1" ref="D11" ca="1">IFERROR(INDEX('Erg Alle'!$G$1:$G$65,LARGE(('Erg Alle'!$F$1:$F$65=$G$2)*(ROW('Erg Alle'!$F$1:$F$65)),COUNTIF('Erg Alle'!$F$1:$F$65,$G$2)+1-ROW(C6))),"")</f>
        <v/>
      </c>
      <c r="E11" s="277" t="str">
        <f t="array" aca="1" ref="E11" ca="1">IFERROR(INDEX('Erg Alle'!$D$1:$D$65,LARGE(('Erg Alle'!$F$1:$F$65=$G$2)*(ROW('Erg Alle'!$F$1:$F$65)),COUNTIF('Erg Alle'!$F$1:$F$65,$G$2)+1-ROW(C6))),"")</f>
        <v/>
      </c>
      <c r="F11" s="278" t="str">
        <f t="array" aca="1" ref="F11" ca="1">IFERROR(INDEX('Erg Alle'!$E$1:$E$65,LARGE(('Erg Alle'!$F$1:$F$65=$G$2)*(ROW('Erg Alle'!$F$1:$F$65)),COUNTIF('Erg Alle'!$F$1:$F$65,$G$2)+1-ROW(C6))),"")</f>
        <v/>
      </c>
      <c r="G11" s="70" t="str">
        <f t="array" aca="1" ref="G11" ca="1">IFERROR(INDEX('Erg Alle'!$H$1:$H$65,LARGE(('Erg Alle'!$F$1:$F$65=$G$2)*(ROW('Erg Alle'!$F$1:$F$65)),COUNTIF('Erg Alle'!$F$1:$F$65,$G$2)+1-ROW(C6))),"")</f>
        <v/>
      </c>
      <c r="H11" s="267" t="str">
        <f t="array" aca="1" ref="H11" ca="1">IFERROR(INDEX('Erg Alle'!$I$1:$I$65,LARGE(('Erg Alle'!$F$1:$F$65=$G$2)*(ROW('Erg Alle'!$F$1:$F$65)),COUNTIF('Erg Alle'!$F$1:$F$65,$G$2)+1-ROW(C6))),"")</f>
        <v/>
      </c>
      <c r="I11" s="70" t="str">
        <f t="array" aca="1" ref="I11" ca="1">IFERROR(INDEX('Erg Alle'!$J$1:$J$65,LARGE(('Erg Alle'!$F$1:$F$65=$G$2)*(ROW('Erg Alle'!$F$1:$F$65)),COUNTIF('Erg Alle'!$F$1:$F$65,$G$2)+1-ROW(C6))),"")</f>
        <v/>
      </c>
      <c r="J11" s="267" t="str">
        <f t="array" aca="1" ref="J11" ca="1">IFERROR(INDEX('Erg Alle'!$K$1:$K$65,LARGE(('Erg Alle'!$F$1:$F$65=$G$2)*(ROW('Erg Alle'!$F$1:$F$65)),COUNTIF('Erg Alle'!$F$1:$F$65,$G$2)+1-ROW(C6))),"")</f>
        <v/>
      </c>
      <c r="K11" s="70" t="str">
        <f t="array" aca="1" ref="K11" ca="1">IFERROR(INDEX('Erg Alle'!$L$1:$L$65,LARGE(('Erg Alle'!$F$1:$F$65=$G$2)*(ROW('Erg Alle'!$F$1:$F$65)),COUNTIF('Erg Alle'!$F$1:$F$65,$G$2)+1-ROW(C6))),"")</f>
        <v/>
      </c>
      <c r="L11" s="267" t="str">
        <f t="array" aca="1" ref="L11" ca="1">IFERROR(INDEX('Erg Alle'!$M$1:$M$65,LARGE(('Erg Alle'!$F$1:$F$65=$G$2)*(ROW('Erg Alle'!$F$1:$F$65)),COUNTIF('Erg Alle'!$F$1:$F$65,$G$2)+1-ROW(C6))),"")</f>
        <v/>
      </c>
      <c r="M11" s="564" t="str">
        <f t="array" aca="1" ref="M11" ca="1">IFERROR(INDEX('Erg Alle'!$N$1:$N$65,LARGE(('Erg Alle'!$F$1:$F$65=$G$2)*(ROW('Erg Alle'!$F$1:$F$65)),COUNTIF('Erg Alle'!$F$1:$F$65,$G$2)+1-ROW(C6))),"")</f>
        <v/>
      </c>
      <c r="N11" s="273" t="str">
        <f t="array" aca="1" ref="N11" ca="1">IFERROR(INDEX('Erg Alle'!$O$1:$O$65,LARGE(('Erg Alle'!$F$1:$F$65=$G$2)*(ROW('Erg Alle'!$F$1:$F$65)),COUNTIF('Erg Alle'!$F$1:$F$65,$G$2)+1-ROW(C6))),"")</f>
        <v/>
      </c>
      <c r="O11" s="66" t="str">
        <f t="array" aca="1" ref="O11" ca="1">IFERROR(INDEX('Erg Alle'!$P$1:$P$65,LARGE(('Erg Alle'!$F$1:$F$65=$G$2)*(ROW('Erg Alle'!$F$1:$F$65)),COUNTIF('Erg Alle'!$F$1:$F$65,$G$2)+1-ROW(C6))),"")</f>
        <v/>
      </c>
    </row>
    <row r="12" spans="1:18" ht="24.75" customHeight="1">
      <c r="A12" s="467" t="str">
        <f t="array" aca="1" ref="A12" ca="1">IFERROR(INDEX('Erg Alle'!$A$1:$A$65,LARGE(('Erg Alle'!$F$1:$F$65=$G$2)*(ROW('Erg Alle'!$F$1:$F$65)),COUNTIF('Erg Alle'!$F$1:$F$65,$G$2)+1-ROW(C7))),"")</f>
        <v/>
      </c>
      <c r="B12" s="66" t="str">
        <f t="array" aca="1" ref="B12" ca="1">IFERROR(INDEX('Erg Alle'!$B$1:$B$65,LARGE(('Erg Alle'!$F$1:$F$65=$G$2)*(ROW('Erg Alle'!$F$1:$F$65)),COUNTIF('Erg Alle'!$F$1:$F$65,$G$2)+1-ROW(C7))),"")</f>
        <v/>
      </c>
      <c r="C12" s="68" t="str">
        <f t="array" aca="1" ref="C12" ca="1">IFERROR(INDEX('Erg Alle'!$C$1:$C$65,LARGE(('Erg Alle'!$F$1:$F$65=$G$2)*(ROW('Erg Alle'!$F$1:$F$65)),COUNTIF('Erg Alle'!$F$1:$F$65,$G$2)+1-ROW(C7))),"")</f>
        <v/>
      </c>
      <c r="D12" s="541" t="str">
        <f t="array" aca="1" ref="D12" ca="1">IFERROR(INDEX('Erg Alle'!$G$1:$G$65,LARGE(('Erg Alle'!$F$1:$F$65=$G$2)*(ROW('Erg Alle'!$F$1:$F$65)),COUNTIF('Erg Alle'!$F$1:$F$65,$G$2)+1-ROW(C7))),"")</f>
        <v/>
      </c>
      <c r="E12" s="277" t="str">
        <f t="array" aca="1" ref="E12" ca="1">IFERROR(INDEX('Erg Alle'!$D$1:$D$65,LARGE(('Erg Alle'!$F$1:$F$65=$G$2)*(ROW('Erg Alle'!$F$1:$F$65)),COUNTIF('Erg Alle'!$F$1:$F$65,$G$2)+1-ROW(C7))),"")</f>
        <v/>
      </c>
      <c r="F12" s="278" t="str">
        <f t="array" aca="1" ref="F12" ca="1">IFERROR(INDEX('Erg Alle'!$E$1:$E$65,LARGE(('Erg Alle'!$F$1:$F$65=$G$2)*(ROW('Erg Alle'!$F$1:$F$65)),COUNTIF('Erg Alle'!$F$1:$F$65,$G$2)+1-ROW(C7))),"")</f>
        <v/>
      </c>
      <c r="G12" s="70" t="str">
        <f t="array" aca="1" ref="G12" ca="1">IFERROR(INDEX('Erg Alle'!$H$1:$H$65,LARGE(('Erg Alle'!$F$1:$F$65=$G$2)*(ROW('Erg Alle'!$F$1:$F$65)),COUNTIF('Erg Alle'!$F$1:$F$65,$G$2)+1-ROW(C7))),"")</f>
        <v/>
      </c>
      <c r="H12" s="267" t="str">
        <f t="array" aca="1" ref="H12" ca="1">IFERROR(INDEX('Erg Alle'!$I$1:$I$65,LARGE(('Erg Alle'!$F$1:$F$65=$G$2)*(ROW('Erg Alle'!$F$1:$F$65)),COUNTIF('Erg Alle'!$F$1:$F$65,$G$2)+1-ROW(C7))),"")</f>
        <v/>
      </c>
      <c r="I12" s="70" t="str">
        <f t="array" aca="1" ref="I12" ca="1">IFERROR(INDEX('Erg Alle'!$J$1:$J$65,LARGE(('Erg Alle'!$F$1:$F$65=$G$2)*(ROW('Erg Alle'!$F$1:$F$65)),COUNTIF('Erg Alle'!$F$1:$F$65,$G$2)+1-ROW(C7))),"")</f>
        <v/>
      </c>
      <c r="J12" s="267" t="str">
        <f t="array" aca="1" ref="J12" ca="1">IFERROR(INDEX('Erg Alle'!$K$1:$K$65,LARGE(('Erg Alle'!$F$1:$F$65=$G$2)*(ROW('Erg Alle'!$F$1:$F$65)),COUNTIF('Erg Alle'!$F$1:$F$65,$G$2)+1-ROW(C7))),"")</f>
        <v/>
      </c>
      <c r="K12" s="70" t="str">
        <f t="array" aca="1" ref="K12" ca="1">IFERROR(INDEX('Erg Alle'!$L$1:$L$65,LARGE(('Erg Alle'!$F$1:$F$65=$G$2)*(ROW('Erg Alle'!$F$1:$F$65)),COUNTIF('Erg Alle'!$F$1:$F$65,$G$2)+1-ROW(C7))),"")</f>
        <v/>
      </c>
      <c r="L12" s="267" t="str">
        <f t="array" aca="1" ref="L12" ca="1">IFERROR(INDEX('Erg Alle'!$M$1:$M$65,LARGE(('Erg Alle'!$F$1:$F$65=$G$2)*(ROW('Erg Alle'!$F$1:$F$65)),COUNTIF('Erg Alle'!$F$1:$F$65,$G$2)+1-ROW(C7))),"")</f>
        <v/>
      </c>
      <c r="M12" s="564" t="str">
        <f t="array" aca="1" ref="M12" ca="1">IFERROR(INDEX('Erg Alle'!$N$1:$N$65,LARGE(('Erg Alle'!$F$1:$F$65=$G$2)*(ROW('Erg Alle'!$F$1:$F$65)),COUNTIF('Erg Alle'!$F$1:$F$65,$G$2)+1-ROW(C7))),"")</f>
        <v/>
      </c>
      <c r="N12" s="273" t="str">
        <f t="array" aca="1" ref="N12" ca="1">IFERROR(INDEX('Erg Alle'!$O$1:$O$65,LARGE(('Erg Alle'!$F$1:$F$65=$G$2)*(ROW('Erg Alle'!$F$1:$F$65)),COUNTIF('Erg Alle'!$F$1:$F$65,$G$2)+1-ROW(C7))),"")</f>
        <v/>
      </c>
      <c r="O12" s="66" t="str">
        <f t="array" aca="1" ref="O12" ca="1">IFERROR(INDEX('Erg Alle'!$P$1:$P$65,LARGE(('Erg Alle'!$F$1:$F$65=$G$2)*(ROW('Erg Alle'!$F$1:$F$65)),COUNTIF('Erg Alle'!$F$1:$F$65,$G$2)+1-ROW(C7))),"")</f>
        <v/>
      </c>
    </row>
    <row r="13" spans="1:18" ht="24.75" customHeight="1">
      <c r="A13" s="467" t="str">
        <f t="array" aca="1" ref="A13" ca="1">IFERROR(INDEX('Erg Alle'!$A$1:$A$65,LARGE(('Erg Alle'!$F$1:$F$65=$G$2)*(ROW('Erg Alle'!$F$1:$F$65)),COUNTIF('Erg Alle'!$F$1:$F$65,$G$2)+1-ROW(C8))),"")</f>
        <v/>
      </c>
      <c r="B13" s="66" t="str">
        <f t="array" aca="1" ref="B13" ca="1">IFERROR(INDEX('Erg Alle'!$B$1:$B$65,LARGE(('Erg Alle'!$F$1:$F$65=$G$2)*(ROW('Erg Alle'!$F$1:$F$65)),COUNTIF('Erg Alle'!$F$1:$F$65,$G$2)+1-ROW(C8))),"")</f>
        <v/>
      </c>
      <c r="C13" s="68" t="str">
        <f t="array" aca="1" ref="C13" ca="1">IFERROR(INDEX('Erg Alle'!$C$1:$C$65,LARGE(('Erg Alle'!$F$1:$F$65=$G$2)*(ROW('Erg Alle'!$F$1:$F$65)),COUNTIF('Erg Alle'!$F$1:$F$65,$G$2)+1-ROW(C8))),"")</f>
        <v/>
      </c>
      <c r="D13" s="541" t="str">
        <f t="array" aca="1" ref="D13" ca="1">IFERROR(INDEX('Erg Alle'!$G$1:$G$65,LARGE(('Erg Alle'!$F$1:$F$65=$G$2)*(ROW('Erg Alle'!$F$1:$F$65)),COUNTIF('Erg Alle'!$F$1:$F$65,$G$2)+1-ROW(C8))),"")</f>
        <v/>
      </c>
      <c r="E13" s="277" t="str">
        <f t="array" aca="1" ref="E13" ca="1">IFERROR(INDEX('Erg Alle'!$D$1:$D$65,LARGE(('Erg Alle'!$F$1:$F$65=$G$2)*(ROW('Erg Alle'!$F$1:$F$65)),COUNTIF('Erg Alle'!$F$1:$F$65,$G$2)+1-ROW(C8))),"")</f>
        <v/>
      </c>
      <c r="F13" s="278" t="str">
        <f t="array" aca="1" ref="F13" ca="1">IFERROR(INDEX('Erg Alle'!$E$1:$E$65,LARGE(('Erg Alle'!$F$1:$F$65=$G$2)*(ROW('Erg Alle'!$F$1:$F$65)),COUNTIF('Erg Alle'!$F$1:$F$65,$G$2)+1-ROW(C8))),"")</f>
        <v/>
      </c>
      <c r="G13" s="70" t="str">
        <f t="array" aca="1" ref="G13" ca="1">IFERROR(INDEX('Erg Alle'!$H$1:$H$65,LARGE(('Erg Alle'!$F$1:$F$65=$G$2)*(ROW('Erg Alle'!$F$1:$F$65)),COUNTIF('Erg Alle'!$F$1:$F$65,$G$2)+1-ROW(C8))),"")</f>
        <v/>
      </c>
      <c r="H13" s="267" t="str">
        <f t="array" aca="1" ref="H13" ca="1">IFERROR(INDEX('Erg Alle'!$I$1:$I$65,LARGE(('Erg Alle'!$F$1:$F$65=$G$2)*(ROW('Erg Alle'!$F$1:$F$65)),COUNTIF('Erg Alle'!$F$1:$F$65,$G$2)+1-ROW(C8))),"")</f>
        <v/>
      </c>
      <c r="I13" s="70" t="str">
        <f t="array" aca="1" ref="I13" ca="1">IFERROR(INDEX('Erg Alle'!$J$1:$J$65,LARGE(('Erg Alle'!$F$1:$F$65=$G$2)*(ROW('Erg Alle'!$F$1:$F$65)),COUNTIF('Erg Alle'!$F$1:$F$65,$G$2)+1-ROW(C8))),"")</f>
        <v/>
      </c>
      <c r="J13" s="267" t="str">
        <f t="array" aca="1" ref="J13" ca="1">IFERROR(INDEX('Erg Alle'!$K$1:$K$65,LARGE(('Erg Alle'!$F$1:$F$65=$G$2)*(ROW('Erg Alle'!$F$1:$F$65)),COUNTIF('Erg Alle'!$F$1:$F$65,$G$2)+1-ROW(C8))),"")</f>
        <v/>
      </c>
      <c r="K13" s="70" t="str">
        <f t="array" aca="1" ref="K13" ca="1">IFERROR(INDEX('Erg Alle'!$L$1:$L$65,LARGE(('Erg Alle'!$F$1:$F$65=$G$2)*(ROW('Erg Alle'!$F$1:$F$65)),COUNTIF('Erg Alle'!$F$1:$F$65,$G$2)+1-ROW(C8))),"")</f>
        <v/>
      </c>
      <c r="L13" s="267" t="str">
        <f t="array" aca="1" ref="L13" ca="1">IFERROR(INDEX('Erg Alle'!$M$1:$M$65,LARGE(('Erg Alle'!$F$1:$F$65=$G$2)*(ROW('Erg Alle'!$F$1:$F$65)),COUNTIF('Erg Alle'!$F$1:$F$65,$G$2)+1-ROW(C8))),"")</f>
        <v/>
      </c>
      <c r="M13" s="564" t="str">
        <f t="array" aca="1" ref="M13" ca="1">IFERROR(INDEX('Erg Alle'!$N$1:$N$65,LARGE(('Erg Alle'!$F$1:$F$65=$G$2)*(ROW('Erg Alle'!$F$1:$F$65)),COUNTIF('Erg Alle'!$F$1:$F$65,$G$2)+1-ROW(C8))),"")</f>
        <v/>
      </c>
      <c r="N13" s="273" t="str">
        <f t="array" aca="1" ref="N13" ca="1">IFERROR(INDEX('Erg Alle'!$O$1:$O$65,LARGE(('Erg Alle'!$F$1:$F$65=$G$2)*(ROW('Erg Alle'!$F$1:$F$65)),COUNTIF('Erg Alle'!$F$1:$F$65,$G$2)+1-ROW(C8))),"")</f>
        <v/>
      </c>
      <c r="O13" s="66" t="str">
        <f t="array" aca="1" ref="O13" ca="1">IFERROR(INDEX('Erg Alle'!$P$1:$P$65,LARGE(('Erg Alle'!$F$1:$F$65=$G$2)*(ROW('Erg Alle'!$F$1:$F$65)),COUNTIF('Erg Alle'!$F$1:$F$65,$G$2)+1-ROW(C8))),"")</f>
        <v/>
      </c>
    </row>
    <row r="14" spans="1:18" ht="24.75" customHeight="1">
      <c r="A14" s="467" t="str">
        <f t="array" aca="1" ref="A14" ca="1">IFERROR(INDEX('Erg Alle'!$A$1:$A$65,LARGE(('Erg Alle'!$F$1:$F$65=$G$2)*(ROW('Erg Alle'!$F$1:$F$65)),COUNTIF('Erg Alle'!$F$1:$F$65,$G$2)+1-ROW(C9))),"")</f>
        <v/>
      </c>
      <c r="B14" s="66" t="str">
        <f t="array" aca="1" ref="B14" ca="1">IFERROR(INDEX('Erg Alle'!$B$1:$B$65,LARGE(('Erg Alle'!$F$1:$F$65=$G$2)*(ROW('Erg Alle'!$F$1:$F$65)),COUNTIF('Erg Alle'!$F$1:$F$65,$G$2)+1-ROW(C9))),"")</f>
        <v/>
      </c>
      <c r="C14" s="68" t="str">
        <f t="array" aca="1" ref="C14" ca="1">IFERROR(INDEX('Erg Alle'!$C$1:$C$65,LARGE(('Erg Alle'!$F$1:$F$65=$G$2)*(ROW('Erg Alle'!$F$1:$F$65)),COUNTIF('Erg Alle'!$F$1:$F$65,$G$2)+1-ROW(C9))),"")</f>
        <v/>
      </c>
      <c r="D14" s="541" t="str">
        <f t="array" aca="1" ref="D14" ca="1">IFERROR(INDEX('Erg Alle'!$G$1:$G$65,LARGE(('Erg Alle'!$F$1:$F$65=$G$2)*(ROW('Erg Alle'!$F$1:$F$65)),COUNTIF('Erg Alle'!$F$1:$F$65,$G$2)+1-ROW(C9))),"")</f>
        <v/>
      </c>
      <c r="E14" s="277" t="str">
        <f t="array" aca="1" ref="E14" ca="1">IFERROR(INDEX('Erg Alle'!$D$1:$D$65,LARGE(('Erg Alle'!$F$1:$F$65=$G$2)*(ROW('Erg Alle'!$F$1:$F$65)),COUNTIF('Erg Alle'!$F$1:$F$65,$G$2)+1-ROW(C9))),"")</f>
        <v/>
      </c>
      <c r="F14" s="278" t="str">
        <f t="array" aca="1" ref="F14" ca="1">IFERROR(INDEX('Erg Alle'!$E$1:$E$65,LARGE(('Erg Alle'!$F$1:$F$65=$G$2)*(ROW('Erg Alle'!$F$1:$F$65)),COUNTIF('Erg Alle'!$F$1:$F$65,$G$2)+1-ROW(C9))),"")</f>
        <v/>
      </c>
      <c r="G14" s="70" t="str">
        <f t="array" aca="1" ref="G14" ca="1">IFERROR(INDEX('Erg Alle'!$H$1:$H$65,LARGE(('Erg Alle'!$F$1:$F$65=$G$2)*(ROW('Erg Alle'!$F$1:$F$65)),COUNTIF('Erg Alle'!$F$1:$F$65,$G$2)+1-ROW(C9))),"")</f>
        <v/>
      </c>
      <c r="H14" s="267" t="str">
        <f t="array" aca="1" ref="H14" ca="1">IFERROR(INDEX('Erg Alle'!$I$1:$I$65,LARGE(('Erg Alle'!$F$1:$F$65=$G$2)*(ROW('Erg Alle'!$F$1:$F$65)),COUNTIF('Erg Alle'!$F$1:$F$65,$G$2)+1-ROW(C9))),"")</f>
        <v/>
      </c>
      <c r="I14" s="70" t="str">
        <f t="array" aca="1" ref="I14" ca="1">IFERROR(INDEX('Erg Alle'!$J$1:$J$65,LARGE(('Erg Alle'!$F$1:$F$65=$G$2)*(ROW('Erg Alle'!$F$1:$F$65)),COUNTIF('Erg Alle'!$F$1:$F$65,$G$2)+1-ROW(C9))),"")</f>
        <v/>
      </c>
      <c r="J14" s="267" t="str">
        <f t="array" aca="1" ref="J14" ca="1">IFERROR(INDEX('Erg Alle'!$K$1:$K$65,LARGE(('Erg Alle'!$F$1:$F$65=$G$2)*(ROW('Erg Alle'!$F$1:$F$65)),COUNTIF('Erg Alle'!$F$1:$F$65,$G$2)+1-ROW(C9))),"")</f>
        <v/>
      </c>
      <c r="K14" s="70" t="str">
        <f t="array" aca="1" ref="K14" ca="1">IFERROR(INDEX('Erg Alle'!$L$1:$L$65,LARGE(('Erg Alle'!$F$1:$F$65=$G$2)*(ROW('Erg Alle'!$F$1:$F$65)),COUNTIF('Erg Alle'!$F$1:$F$65,$G$2)+1-ROW(C9))),"")</f>
        <v/>
      </c>
      <c r="L14" s="267" t="str">
        <f t="array" aca="1" ref="L14" ca="1">IFERROR(INDEX('Erg Alle'!$M$1:$M$65,LARGE(('Erg Alle'!$F$1:$F$65=$G$2)*(ROW('Erg Alle'!$F$1:$F$65)),COUNTIF('Erg Alle'!$F$1:$F$65,$G$2)+1-ROW(C9))),"")</f>
        <v/>
      </c>
      <c r="M14" s="564" t="str">
        <f t="array" aca="1" ref="M14" ca="1">IFERROR(INDEX('Erg Alle'!$N$1:$N$65,LARGE(('Erg Alle'!$F$1:$F$65=$G$2)*(ROW('Erg Alle'!$F$1:$F$65)),COUNTIF('Erg Alle'!$F$1:$F$65,$G$2)+1-ROW(C9))),"")</f>
        <v/>
      </c>
      <c r="N14" s="273" t="str">
        <f t="array" aca="1" ref="N14" ca="1">IFERROR(INDEX('Erg Alle'!$O$1:$O$65,LARGE(('Erg Alle'!$F$1:$F$65=$G$2)*(ROW('Erg Alle'!$F$1:$F$65)),COUNTIF('Erg Alle'!$F$1:$F$65,$G$2)+1-ROW(C9))),"")</f>
        <v/>
      </c>
      <c r="O14" s="66" t="str">
        <f t="array" aca="1" ref="O14" ca="1">IFERROR(INDEX('Erg Alle'!$P$1:$P$65,LARGE(('Erg Alle'!$F$1:$F$65=$G$2)*(ROW('Erg Alle'!$F$1:$F$65)),COUNTIF('Erg Alle'!$F$1:$F$65,$G$2)+1-ROW(C9))),"")</f>
        <v/>
      </c>
    </row>
    <row r="15" spans="1:18" ht="24.75" customHeight="1">
      <c r="A15" s="467" t="str">
        <f t="array" aca="1" ref="A15" ca="1">IFERROR(INDEX('Erg Alle'!$A$1:$A$65,LARGE(('Erg Alle'!$F$1:$F$65=$G$2)*(ROW('Erg Alle'!$F$1:$F$65)),COUNTIF('Erg Alle'!$F$1:$F$65,$G$2)+1-ROW(C10))),"")</f>
        <v/>
      </c>
      <c r="B15" s="66" t="str">
        <f t="array" aca="1" ref="B15" ca="1">IFERROR(INDEX('Erg Alle'!$B$1:$B$65,LARGE(('Erg Alle'!$F$1:$F$65=$G$2)*(ROW('Erg Alle'!$F$1:$F$65)),COUNTIF('Erg Alle'!$F$1:$F$65,$G$2)+1-ROW(C10))),"")</f>
        <v/>
      </c>
      <c r="C15" s="68" t="str">
        <f t="array" aca="1" ref="C15" ca="1">IFERROR(INDEX('Erg Alle'!$C$1:$C$65,LARGE(('Erg Alle'!$F$1:$F$65=$G$2)*(ROW('Erg Alle'!$F$1:$F$65)),COUNTIF('Erg Alle'!$F$1:$F$65,$G$2)+1-ROW(C10))),"")</f>
        <v/>
      </c>
      <c r="D15" s="541" t="str">
        <f t="array" aca="1" ref="D15" ca="1">IFERROR(INDEX('Erg Alle'!$G$1:$G$65,LARGE(('Erg Alle'!$F$1:$F$65=$G$2)*(ROW('Erg Alle'!$F$1:$F$65)),COUNTIF('Erg Alle'!$F$1:$F$65,$G$2)+1-ROW(C10))),"")</f>
        <v/>
      </c>
      <c r="E15" s="277" t="str">
        <f t="array" aca="1" ref="E15" ca="1">IFERROR(INDEX('Erg Alle'!$D$1:$D$65,LARGE(('Erg Alle'!$F$1:$F$65=$G$2)*(ROW('Erg Alle'!$F$1:$F$65)),COUNTIF('Erg Alle'!$F$1:$F$65,$G$2)+1-ROW(C10))),"")</f>
        <v/>
      </c>
      <c r="F15" s="278" t="str">
        <f t="array" aca="1" ref="F15" ca="1">IFERROR(INDEX('Erg Alle'!$E$1:$E$65,LARGE(('Erg Alle'!$F$1:$F$65=$G$2)*(ROW('Erg Alle'!$F$1:$F$65)),COUNTIF('Erg Alle'!$F$1:$F$65,$G$2)+1-ROW(C10))),"")</f>
        <v/>
      </c>
      <c r="G15" s="70" t="str">
        <f t="array" aca="1" ref="G15" ca="1">IFERROR(INDEX('Erg Alle'!$H$1:$H$65,LARGE(('Erg Alle'!$F$1:$F$65=$G$2)*(ROW('Erg Alle'!$F$1:$F$65)),COUNTIF('Erg Alle'!$F$1:$F$65,$G$2)+1-ROW(C10))),"")</f>
        <v/>
      </c>
      <c r="H15" s="267" t="str">
        <f t="array" aca="1" ref="H15" ca="1">IFERROR(INDEX('Erg Alle'!$I$1:$I$65,LARGE(('Erg Alle'!$F$1:$F$65=$G$2)*(ROW('Erg Alle'!$F$1:$F$65)),COUNTIF('Erg Alle'!$F$1:$F$65,$G$2)+1-ROW(C10))),"")</f>
        <v/>
      </c>
      <c r="I15" s="70" t="str">
        <f t="array" aca="1" ref="I15" ca="1">IFERROR(INDEX('Erg Alle'!$J$1:$J$65,LARGE(('Erg Alle'!$F$1:$F$65=$G$2)*(ROW('Erg Alle'!$F$1:$F$65)),COUNTIF('Erg Alle'!$F$1:$F$65,$G$2)+1-ROW(C10))),"")</f>
        <v/>
      </c>
      <c r="J15" s="267" t="str">
        <f t="array" aca="1" ref="J15" ca="1">IFERROR(INDEX('Erg Alle'!$K$1:$K$65,LARGE(('Erg Alle'!$F$1:$F$65=$G$2)*(ROW('Erg Alle'!$F$1:$F$65)),COUNTIF('Erg Alle'!$F$1:$F$65,$G$2)+1-ROW(C10))),"")</f>
        <v/>
      </c>
      <c r="K15" s="70" t="str">
        <f t="array" aca="1" ref="K15" ca="1">IFERROR(INDEX('Erg Alle'!$L$1:$L$65,LARGE(('Erg Alle'!$F$1:$F$65=$G$2)*(ROW('Erg Alle'!$F$1:$F$65)),COUNTIF('Erg Alle'!$F$1:$F$65,$G$2)+1-ROW(C10))),"")</f>
        <v/>
      </c>
      <c r="L15" s="267" t="str">
        <f t="array" aca="1" ref="L15" ca="1">IFERROR(INDEX('Erg Alle'!$M$1:$M$65,LARGE(('Erg Alle'!$F$1:$F$65=$G$2)*(ROW('Erg Alle'!$F$1:$F$65)),COUNTIF('Erg Alle'!$F$1:$F$65,$G$2)+1-ROW(C10))),"")</f>
        <v/>
      </c>
      <c r="M15" s="564" t="str">
        <f t="array" aca="1" ref="M15" ca="1">IFERROR(INDEX('Erg Alle'!$N$1:$N$65,LARGE(('Erg Alle'!$F$1:$F$65=$G$2)*(ROW('Erg Alle'!$F$1:$F$65)),COUNTIF('Erg Alle'!$F$1:$F$65,$G$2)+1-ROW(C10))),"")</f>
        <v/>
      </c>
      <c r="N15" s="273" t="str">
        <f t="array" aca="1" ref="N15" ca="1">IFERROR(INDEX('Erg Alle'!$O$1:$O$65,LARGE(('Erg Alle'!$F$1:$F$65=$G$2)*(ROW('Erg Alle'!$F$1:$F$65)),COUNTIF('Erg Alle'!$F$1:$F$65,$G$2)+1-ROW(C10))),"")</f>
        <v/>
      </c>
      <c r="O15" s="66" t="str">
        <f t="array" aca="1" ref="O15" ca="1">IFERROR(INDEX('Erg Alle'!$P$1:$P$65,LARGE(('Erg Alle'!$F$1:$F$65=$G$2)*(ROW('Erg Alle'!$F$1:$F$65)),COUNTIF('Erg Alle'!$F$1:$F$65,$G$2)+1-ROW(C10))),"")</f>
        <v/>
      </c>
    </row>
    <row r="16" spans="1:18" ht="24.75" customHeight="1">
      <c r="A16" s="467" t="str">
        <f t="array" aca="1" ref="A16" ca="1">IFERROR(INDEX('Erg Alle'!$A$1:$A$65,LARGE(('Erg Alle'!$F$1:$F$65=$G$2)*(ROW('Erg Alle'!$F$1:$F$65)),COUNTIF('Erg Alle'!$F$1:$F$65,$G$2)+1-ROW(C11))),"")</f>
        <v/>
      </c>
      <c r="B16" s="66" t="str">
        <f t="array" aca="1" ref="B16" ca="1">IFERROR(INDEX('Erg Alle'!$B$1:$B$65,LARGE(('Erg Alle'!$F$1:$F$65=$G$2)*(ROW('Erg Alle'!$F$1:$F$65)),COUNTIF('Erg Alle'!$F$1:$F$65,$G$2)+1-ROW(C11))),"")</f>
        <v/>
      </c>
      <c r="C16" s="68" t="str">
        <f t="array" aca="1" ref="C16" ca="1">IFERROR(INDEX('Erg Alle'!$C$1:$C$65,LARGE(('Erg Alle'!$F$1:$F$65=$G$2)*(ROW('Erg Alle'!$F$1:$F$65)),COUNTIF('Erg Alle'!$F$1:$F$65,$G$2)+1-ROW(C11))),"")</f>
        <v/>
      </c>
      <c r="D16" s="541" t="str">
        <f t="array" aca="1" ref="D16" ca="1">IFERROR(INDEX('Erg Alle'!$G$1:$G$65,LARGE(('Erg Alle'!$F$1:$F$65=$G$2)*(ROW('Erg Alle'!$F$1:$F$65)),COUNTIF('Erg Alle'!$F$1:$F$65,$G$2)+1-ROW(C11))),"")</f>
        <v/>
      </c>
      <c r="E16" s="277" t="str">
        <f t="array" aca="1" ref="E16" ca="1">IFERROR(INDEX('Erg Alle'!$D$1:$D$65,LARGE(('Erg Alle'!$F$1:$F$65=$G$2)*(ROW('Erg Alle'!$F$1:$F$65)),COUNTIF('Erg Alle'!$F$1:$F$65,$G$2)+1-ROW(C11))),"")</f>
        <v/>
      </c>
      <c r="F16" s="278" t="str">
        <f t="array" aca="1" ref="F16" ca="1">IFERROR(INDEX('Erg Alle'!$E$1:$E$65,LARGE(('Erg Alle'!$F$1:$F$65=$G$2)*(ROW('Erg Alle'!$F$1:$F$65)),COUNTIF('Erg Alle'!$F$1:$F$65,$G$2)+1-ROW(C11))),"")</f>
        <v/>
      </c>
      <c r="G16" s="70" t="str">
        <f t="array" aca="1" ref="G16" ca="1">IFERROR(INDEX('Erg Alle'!$H$1:$H$65,LARGE(('Erg Alle'!$F$1:$F$65=$G$2)*(ROW('Erg Alle'!$F$1:$F$65)),COUNTIF('Erg Alle'!$F$1:$F$65,$G$2)+1-ROW(C11))),"")</f>
        <v/>
      </c>
      <c r="H16" s="267" t="str">
        <f t="array" aca="1" ref="H16" ca="1">IFERROR(INDEX('Erg Alle'!$I$1:$I$65,LARGE(('Erg Alle'!$F$1:$F$65=$G$2)*(ROW('Erg Alle'!$F$1:$F$65)),COUNTIF('Erg Alle'!$F$1:$F$65,$G$2)+1-ROW(C11))),"")</f>
        <v/>
      </c>
      <c r="I16" s="70" t="str">
        <f t="array" aca="1" ref="I16" ca="1">IFERROR(INDEX('Erg Alle'!$J$1:$J$65,LARGE(('Erg Alle'!$F$1:$F$65=$G$2)*(ROW('Erg Alle'!$F$1:$F$65)),COUNTIF('Erg Alle'!$F$1:$F$65,$G$2)+1-ROW(C11))),"")</f>
        <v/>
      </c>
      <c r="J16" s="267" t="str">
        <f t="array" aca="1" ref="J16" ca="1">IFERROR(INDEX('Erg Alle'!$K$1:$K$65,LARGE(('Erg Alle'!$F$1:$F$65=$G$2)*(ROW('Erg Alle'!$F$1:$F$65)),COUNTIF('Erg Alle'!$F$1:$F$65,$G$2)+1-ROW(C11))),"")</f>
        <v/>
      </c>
      <c r="K16" s="70" t="str">
        <f t="array" aca="1" ref="K16" ca="1">IFERROR(INDEX('Erg Alle'!$L$1:$L$65,LARGE(('Erg Alle'!$F$1:$F$65=$G$2)*(ROW('Erg Alle'!$F$1:$F$65)),COUNTIF('Erg Alle'!$F$1:$F$65,$G$2)+1-ROW(C11))),"")</f>
        <v/>
      </c>
      <c r="L16" s="267" t="str">
        <f t="array" aca="1" ref="L16" ca="1">IFERROR(INDEX('Erg Alle'!$M$1:$M$65,LARGE(('Erg Alle'!$F$1:$F$65=$G$2)*(ROW('Erg Alle'!$F$1:$F$65)),COUNTIF('Erg Alle'!$F$1:$F$65,$G$2)+1-ROW(C11))),"")</f>
        <v/>
      </c>
      <c r="M16" s="564" t="str">
        <f t="array" aca="1" ref="M16" ca="1">IFERROR(INDEX('Erg Alle'!$N$1:$N$65,LARGE(('Erg Alle'!$F$1:$F$65=$G$2)*(ROW('Erg Alle'!$F$1:$F$65)),COUNTIF('Erg Alle'!$F$1:$F$65,$G$2)+1-ROW(C11))),"")</f>
        <v/>
      </c>
      <c r="N16" s="273" t="str">
        <f t="array" aca="1" ref="N16" ca="1">IFERROR(INDEX('Erg Alle'!$O$1:$O$65,LARGE(('Erg Alle'!$F$1:$F$65=$G$2)*(ROW('Erg Alle'!$F$1:$F$65)),COUNTIF('Erg Alle'!$F$1:$F$65,$G$2)+1-ROW(C11))),"")</f>
        <v/>
      </c>
      <c r="O16" s="66" t="str">
        <f t="array" aca="1" ref="O16" ca="1">IFERROR(INDEX('Erg Alle'!$P$1:$P$65,LARGE(('Erg Alle'!$F$1:$F$65=$G$2)*(ROW('Erg Alle'!$F$1:$F$65)),COUNTIF('Erg Alle'!$F$1:$F$65,$G$2)+1-ROW(C11))),"")</f>
        <v/>
      </c>
    </row>
    <row r="17" spans="1:15" ht="24.75" customHeight="1">
      <c r="A17" s="467" t="str">
        <f t="array" aca="1" ref="A17" ca="1">IFERROR(INDEX('Erg Alle'!$A$1:$A$65,LARGE(('Erg Alle'!$F$1:$F$65=$G$2)*(ROW('Erg Alle'!$F$1:$F$65)),COUNTIF('Erg Alle'!$F$1:$F$65,$G$2)+1-ROW(C12))),"")</f>
        <v/>
      </c>
      <c r="B17" s="66" t="str">
        <f t="array" aca="1" ref="B17" ca="1">IFERROR(INDEX('Erg Alle'!$B$1:$B$65,LARGE(('Erg Alle'!$F$1:$F$65=$G$2)*(ROW('Erg Alle'!$F$1:$F$65)),COUNTIF('Erg Alle'!$F$1:$F$65,$G$2)+1-ROW(C12))),"")</f>
        <v/>
      </c>
      <c r="C17" s="68" t="str">
        <f t="array" aca="1" ref="C17" ca="1">IFERROR(INDEX('Erg Alle'!$C$1:$C$65,LARGE(('Erg Alle'!$F$1:$F$65=$G$2)*(ROW('Erg Alle'!$F$1:$F$65)),COUNTIF('Erg Alle'!$F$1:$F$65,$G$2)+1-ROW(C12))),"")</f>
        <v/>
      </c>
      <c r="D17" s="541" t="str">
        <f t="array" aca="1" ref="D17" ca="1">IFERROR(INDEX('Erg Alle'!$G$1:$G$65,LARGE(('Erg Alle'!$F$1:$F$65=$G$2)*(ROW('Erg Alle'!$F$1:$F$65)),COUNTIF('Erg Alle'!$F$1:$F$65,$G$2)+1-ROW(C12))),"")</f>
        <v/>
      </c>
      <c r="E17" s="277" t="str">
        <f t="array" aca="1" ref="E17" ca="1">IFERROR(INDEX('Erg Alle'!$D$1:$D$65,LARGE(('Erg Alle'!$F$1:$F$65=$G$2)*(ROW('Erg Alle'!$F$1:$F$65)),COUNTIF('Erg Alle'!$F$1:$F$65,$G$2)+1-ROW(C12))),"")</f>
        <v/>
      </c>
      <c r="F17" s="278" t="str">
        <f t="array" aca="1" ref="F17" ca="1">IFERROR(INDEX('Erg Alle'!$E$1:$E$65,LARGE(('Erg Alle'!$F$1:$F$65=$G$2)*(ROW('Erg Alle'!$F$1:$F$65)),COUNTIF('Erg Alle'!$F$1:$F$65,$G$2)+1-ROW(C12))),"")</f>
        <v/>
      </c>
      <c r="G17" s="70" t="str">
        <f t="array" aca="1" ref="G17" ca="1">IFERROR(INDEX('Erg Alle'!$H$1:$H$65,LARGE(('Erg Alle'!$F$1:$F$65=$G$2)*(ROW('Erg Alle'!$F$1:$F$65)),COUNTIF('Erg Alle'!$F$1:$F$65,$G$2)+1-ROW(C12))),"")</f>
        <v/>
      </c>
      <c r="H17" s="267" t="str">
        <f t="array" aca="1" ref="H17" ca="1">IFERROR(INDEX('Erg Alle'!$I$1:$I$65,LARGE(('Erg Alle'!$F$1:$F$65=$G$2)*(ROW('Erg Alle'!$F$1:$F$65)),COUNTIF('Erg Alle'!$F$1:$F$65,$G$2)+1-ROW(C12))),"")</f>
        <v/>
      </c>
      <c r="I17" s="70" t="str">
        <f t="array" aca="1" ref="I17" ca="1">IFERROR(INDEX('Erg Alle'!$J$1:$J$65,LARGE(('Erg Alle'!$F$1:$F$65=$G$2)*(ROW('Erg Alle'!$F$1:$F$65)),COUNTIF('Erg Alle'!$F$1:$F$65,$G$2)+1-ROW(C12))),"")</f>
        <v/>
      </c>
      <c r="J17" s="267" t="str">
        <f t="array" aca="1" ref="J17" ca="1">IFERROR(INDEX('Erg Alle'!$K$1:$K$65,LARGE(('Erg Alle'!$F$1:$F$65=$G$2)*(ROW('Erg Alle'!$F$1:$F$65)),COUNTIF('Erg Alle'!$F$1:$F$65,$G$2)+1-ROW(C12))),"")</f>
        <v/>
      </c>
      <c r="K17" s="70" t="str">
        <f t="array" aca="1" ref="K17" ca="1">IFERROR(INDEX('Erg Alle'!$L$1:$L$65,LARGE(('Erg Alle'!$F$1:$F$65=$G$2)*(ROW('Erg Alle'!$F$1:$F$65)),COUNTIF('Erg Alle'!$F$1:$F$65,$G$2)+1-ROW(C12))),"")</f>
        <v/>
      </c>
      <c r="L17" s="267" t="str">
        <f t="array" aca="1" ref="L17" ca="1">IFERROR(INDEX('Erg Alle'!$M$1:$M$65,LARGE(('Erg Alle'!$F$1:$F$65=$G$2)*(ROW('Erg Alle'!$F$1:$F$65)),COUNTIF('Erg Alle'!$F$1:$F$65,$G$2)+1-ROW(C12))),"")</f>
        <v/>
      </c>
      <c r="M17" s="564" t="str">
        <f t="array" aca="1" ref="M17" ca="1">IFERROR(INDEX('Erg Alle'!$N$1:$N$65,LARGE(('Erg Alle'!$F$1:$F$65=$G$2)*(ROW('Erg Alle'!$F$1:$F$65)),COUNTIF('Erg Alle'!$F$1:$F$65,$G$2)+1-ROW(C12))),"")</f>
        <v/>
      </c>
      <c r="N17" s="273" t="str">
        <f t="array" aca="1" ref="N17" ca="1">IFERROR(INDEX('Erg Alle'!$O$1:$O$65,LARGE(('Erg Alle'!$F$1:$F$65=$G$2)*(ROW('Erg Alle'!$F$1:$F$65)),COUNTIF('Erg Alle'!$F$1:$F$65,$G$2)+1-ROW(C12))),"")</f>
        <v/>
      </c>
      <c r="O17" s="66" t="str">
        <f t="array" aca="1" ref="O17" ca="1">IFERROR(INDEX('Erg Alle'!$P$1:$P$65,LARGE(('Erg Alle'!$F$1:$F$65=$G$2)*(ROW('Erg Alle'!$F$1:$F$65)),COUNTIF('Erg Alle'!$F$1:$F$65,$G$2)+1-ROW(C12))),"")</f>
        <v/>
      </c>
    </row>
    <row r="18" spans="1:15" ht="24.75" customHeight="1">
      <c r="A18" s="467" t="str">
        <f t="array" aca="1" ref="A18" ca="1">IFERROR(INDEX('Erg Alle'!$A$1:$A$65,LARGE(('Erg Alle'!$F$1:$F$65=$G$2)*(ROW('Erg Alle'!$F$1:$F$65)),COUNTIF('Erg Alle'!$F$1:$F$65,$G$2)+1-ROW(C13))),"")</f>
        <v/>
      </c>
      <c r="B18" s="66" t="str">
        <f t="array" aca="1" ref="B18" ca="1">IFERROR(INDEX('Erg Alle'!$B$1:$B$65,LARGE(('Erg Alle'!$F$1:$F$65=$G$2)*(ROW('Erg Alle'!$F$1:$F$65)),COUNTIF('Erg Alle'!$F$1:$F$65,$G$2)+1-ROW(C13))),"")</f>
        <v/>
      </c>
      <c r="C18" s="68" t="str">
        <f t="array" aca="1" ref="C18" ca="1">IFERROR(INDEX('Erg Alle'!$C$1:$C$65,LARGE(('Erg Alle'!$F$1:$F$65=$G$2)*(ROW('Erg Alle'!$F$1:$F$65)),COUNTIF('Erg Alle'!$F$1:$F$65,$G$2)+1-ROW(C13))),"")</f>
        <v/>
      </c>
      <c r="D18" s="541" t="str">
        <f t="array" aca="1" ref="D18" ca="1">IFERROR(INDEX('Erg Alle'!$G$1:$G$65,LARGE(('Erg Alle'!$F$1:$F$65=$G$2)*(ROW('Erg Alle'!$F$1:$F$65)),COUNTIF('Erg Alle'!$F$1:$F$65,$G$2)+1-ROW(C13))),"")</f>
        <v/>
      </c>
      <c r="E18" s="277" t="str">
        <f t="array" aca="1" ref="E18" ca="1">IFERROR(INDEX('Erg Alle'!$D$1:$D$65,LARGE(('Erg Alle'!$F$1:$F$65=$G$2)*(ROW('Erg Alle'!$F$1:$F$65)),COUNTIF('Erg Alle'!$F$1:$F$65,$G$2)+1-ROW(C13))),"")</f>
        <v/>
      </c>
      <c r="F18" s="278" t="str">
        <f t="array" aca="1" ref="F18" ca="1">IFERROR(INDEX('Erg Alle'!$E$1:$E$65,LARGE(('Erg Alle'!$F$1:$F$65=$G$2)*(ROW('Erg Alle'!$F$1:$F$65)),COUNTIF('Erg Alle'!$F$1:$F$65,$G$2)+1-ROW(C13))),"")</f>
        <v/>
      </c>
      <c r="G18" s="70" t="str">
        <f t="array" aca="1" ref="G18" ca="1">IFERROR(INDEX('Erg Alle'!$H$1:$H$65,LARGE(('Erg Alle'!$F$1:$F$65=$G$2)*(ROW('Erg Alle'!$F$1:$F$65)),COUNTIF('Erg Alle'!$F$1:$F$65,$G$2)+1-ROW(C13))),"")</f>
        <v/>
      </c>
      <c r="H18" s="267" t="str">
        <f t="array" aca="1" ref="H18" ca="1">IFERROR(INDEX('Erg Alle'!$I$1:$I$65,LARGE(('Erg Alle'!$F$1:$F$65=$G$2)*(ROW('Erg Alle'!$F$1:$F$65)),COUNTIF('Erg Alle'!$F$1:$F$65,$G$2)+1-ROW(C13))),"")</f>
        <v/>
      </c>
      <c r="I18" s="70" t="str">
        <f t="array" aca="1" ref="I18" ca="1">IFERROR(INDEX('Erg Alle'!$J$1:$J$65,LARGE(('Erg Alle'!$F$1:$F$65=$G$2)*(ROW('Erg Alle'!$F$1:$F$65)),COUNTIF('Erg Alle'!$F$1:$F$65,$G$2)+1-ROW(C13))),"")</f>
        <v/>
      </c>
      <c r="J18" s="267" t="str">
        <f t="array" aca="1" ref="J18" ca="1">IFERROR(INDEX('Erg Alle'!$K$1:$K$65,LARGE(('Erg Alle'!$F$1:$F$65=$G$2)*(ROW('Erg Alle'!$F$1:$F$65)),COUNTIF('Erg Alle'!$F$1:$F$65,$G$2)+1-ROW(C13))),"")</f>
        <v/>
      </c>
      <c r="K18" s="70" t="str">
        <f t="array" aca="1" ref="K18" ca="1">IFERROR(INDEX('Erg Alle'!$L$1:$L$65,LARGE(('Erg Alle'!$F$1:$F$65=$G$2)*(ROW('Erg Alle'!$F$1:$F$65)),COUNTIF('Erg Alle'!$F$1:$F$65,$G$2)+1-ROW(C13))),"")</f>
        <v/>
      </c>
      <c r="L18" s="267" t="str">
        <f t="array" aca="1" ref="L18" ca="1">IFERROR(INDEX('Erg Alle'!$M$1:$M$65,LARGE(('Erg Alle'!$F$1:$F$65=$G$2)*(ROW('Erg Alle'!$F$1:$F$65)),COUNTIF('Erg Alle'!$F$1:$F$65,$G$2)+1-ROW(C13))),"")</f>
        <v/>
      </c>
      <c r="M18" s="564" t="str">
        <f t="array" aca="1" ref="M18" ca="1">IFERROR(INDEX('Erg Alle'!$N$1:$N$65,LARGE(('Erg Alle'!$F$1:$F$65=$G$2)*(ROW('Erg Alle'!$F$1:$F$65)),COUNTIF('Erg Alle'!$F$1:$F$65,$G$2)+1-ROW(C13))),"")</f>
        <v/>
      </c>
      <c r="N18" s="273" t="str">
        <f t="array" aca="1" ref="N18" ca="1">IFERROR(INDEX('Erg Alle'!$O$1:$O$65,LARGE(('Erg Alle'!$F$1:$F$65=$G$2)*(ROW('Erg Alle'!$F$1:$F$65)),COUNTIF('Erg Alle'!$F$1:$F$65,$G$2)+1-ROW(C13))),"")</f>
        <v/>
      </c>
      <c r="O18" s="66" t="str">
        <f t="array" aca="1" ref="O18" ca="1">IFERROR(INDEX('Erg Alle'!$P$1:$P$65,LARGE(('Erg Alle'!$F$1:$F$65=$G$2)*(ROW('Erg Alle'!$F$1:$F$65)),COUNTIF('Erg Alle'!$F$1:$F$65,$G$2)+1-ROW(C13))),"")</f>
        <v/>
      </c>
    </row>
    <row r="19" spans="1:15" ht="24.75" customHeight="1">
      <c r="A19" s="467" t="str">
        <f t="array" aca="1" ref="A19" ca="1">IFERROR(INDEX('Erg Alle'!$A$1:$A$65,LARGE(('Erg Alle'!$F$1:$F$65=$G$2)*(ROW('Erg Alle'!$F$1:$F$65)),COUNTIF('Erg Alle'!$F$1:$F$65,$G$2)+1-ROW(C14))),"")</f>
        <v/>
      </c>
      <c r="B19" s="66" t="str">
        <f t="array" aca="1" ref="B19" ca="1">IFERROR(INDEX('Erg Alle'!$B$1:$B$65,LARGE(('Erg Alle'!$F$1:$F$65=$G$2)*(ROW('Erg Alle'!$F$1:$F$65)),COUNTIF('Erg Alle'!$F$1:$F$65,$G$2)+1-ROW(C14))),"")</f>
        <v/>
      </c>
      <c r="C19" s="68" t="str">
        <f t="array" aca="1" ref="C19" ca="1">IFERROR(INDEX('Erg Alle'!$C$1:$C$65,LARGE(('Erg Alle'!$F$1:$F$65=$G$2)*(ROW('Erg Alle'!$F$1:$F$65)),COUNTIF('Erg Alle'!$F$1:$F$65,$G$2)+1-ROW(C14))),"")</f>
        <v/>
      </c>
      <c r="D19" s="541" t="str">
        <f t="array" aca="1" ref="D19" ca="1">IFERROR(INDEX('Erg Alle'!$G$1:$G$65,LARGE(('Erg Alle'!$F$1:$F$65=$G$2)*(ROW('Erg Alle'!$F$1:$F$65)),COUNTIF('Erg Alle'!$F$1:$F$65,$G$2)+1-ROW(C14))),"")</f>
        <v/>
      </c>
      <c r="E19" s="277" t="str">
        <f t="array" aca="1" ref="E19" ca="1">IFERROR(INDEX('Erg Alle'!$D$1:$D$65,LARGE(('Erg Alle'!$F$1:$F$65=$G$2)*(ROW('Erg Alle'!$F$1:$F$65)),COUNTIF('Erg Alle'!$F$1:$F$65,$G$2)+1-ROW(C14))),"")</f>
        <v/>
      </c>
      <c r="F19" s="278" t="str">
        <f t="array" aca="1" ref="F19" ca="1">IFERROR(INDEX('Erg Alle'!$E$1:$E$65,LARGE(('Erg Alle'!$F$1:$F$65=$G$2)*(ROW('Erg Alle'!$F$1:$F$65)),COUNTIF('Erg Alle'!$F$1:$F$65,$G$2)+1-ROW(C14))),"")</f>
        <v/>
      </c>
      <c r="G19" s="70" t="str">
        <f t="array" aca="1" ref="G19" ca="1">IFERROR(INDEX('Erg Alle'!$H$1:$H$65,LARGE(('Erg Alle'!$F$1:$F$65=$G$2)*(ROW('Erg Alle'!$F$1:$F$65)),COUNTIF('Erg Alle'!$F$1:$F$65,$G$2)+1-ROW(C14))),"")</f>
        <v/>
      </c>
      <c r="H19" s="267" t="str">
        <f t="array" aca="1" ref="H19" ca="1">IFERROR(INDEX('Erg Alle'!$I$1:$I$65,LARGE(('Erg Alle'!$F$1:$F$65=$G$2)*(ROW('Erg Alle'!$F$1:$F$65)),COUNTIF('Erg Alle'!$F$1:$F$65,$G$2)+1-ROW(C14))),"")</f>
        <v/>
      </c>
      <c r="I19" s="70" t="str">
        <f t="array" aca="1" ref="I19" ca="1">IFERROR(INDEX('Erg Alle'!$J$1:$J$65,LARGE(('Erg Alle'!$F$1:$F$65=$G$2)*(ROW('Erg Alle'!$F$1:$F$65)),COUNTIF('Erg Alle'!$F$1:$F$65,$G$2)+1-ROW(C14))),"")</f>
        <v/>
      </c>
      <c r="J19" s="267" t="str">
        <f t="array" aca="1" ref="J19" ca="1">IFERROR(INDEX('Erg Alle'!$K$1:$K$65,LARGE(('Erg Alle'!$F$1:$F$65=$G$2)*(ROW('Erg Alle'!$F$1:$F$65)),COUNTIF('Erg Alle'!$F$1:$F$65,$G$2)+1-ROW(C14))),"")</f>
        <v/>
      </c>
      <c r="K19" s="70" t="str">
        <f t="array" aca="1" ref="K19" ca="1">IFERROR(INDEX('Erg Alle'!$L$1:$L$65,LARGE(('Erg Alle'!$F$1:$F$65=$G$2)*(ROW('Erg Alle'!$F$1:$F$65)),COUNTIF('Erg Alle'!$F$1:$F$65,$G$2)+1-ROW(C14))),"")</f>
        <v/>
      </c>
      <c r="L19" s="267" t="str">
        <f t="array" aca="1" ref="L19" ca="1">IFERROR(INDEX('Erg Alle'!$M$1:$M$65,LARGE(('Erg Alle'!$F$1:$F$65=$G$2)*(ROW('Erg Alle'!$F$1:$F$65)),COUNTIF('Erg Alle'!$F$1:$F$65,$G$2)+1-ROW(C14))),"")</f>
        <v/>
      </c>
      <c r="M19" s="564" t="str">
        <f t="array" aca="1" ref="M19" ca="1">IFERROR(INDEX('Erg Alle'!$N$1:$N$65,LARGE(('Erg Alle'!$F$1:$F$65=$G$2)*(ROW('Erg Alle'!$F$1:$F$65)),COUNTIF('Erg Alle'!$F$1:$F$65,$G$2)+1-ROW(C14))),"")</f>
        <v/>
      </c>
      <c r="N19" s="273" t="str">
        <f t="array" aca="1" ref="N19" ca="1">IFERROR(INDEX('Erg Alle'!$O$1:$O$65,LARGE(('Erg Alle'!$F$1:$F$65=$G$2)*(ROW('Erg Alle'!$F$1:$F$65)),COUNTIF('Erg Alle'!$F$1:$F$65,$G$2)+1-ROW(C14))),"")</f>
        <v/>
      </c>
      <c r="O19" s="66" t="str">
        <f t="array" aca="1" ref="O19" ca="1">IFERROR(INDEX('Erg Alle'!$P$1:$P$65,LARGE(('Erg Alle'!$F$1:$F$65=$G$2)*(ROW('Erg Alle'!$F$1:$F$65)),COUNTIF('Erg Alle'!$F$1:$F$65,$G$2)+1-ROW(C14))),"")</f>
        <v/>
      </c>
    </row>
    <row r="20" spans="1:15" ht="24.75" customHeight="1">
      <c r="A20" s="467" t="str">
        <f t="array" aca="1" ref="A20" ca="1">IFERROR(INDEX('Erg Alle'!$A$1:$A$65,LARGE(('Erg Alle'!$F$1:$F$65=$G$2)*(ROW('Erg Alle'!$F$1:$F$65)),COUNTIF('Erg Alle'!$F$1:$F$65,$G$2)+1-ROW(C15))),"")</f>
        <v/>
      </c>
      <c r="B20" s="66" t="str">
        <f t="array" aca="1" ref="B20" ca="1">IFERROR(INDEX('Erg Alle'!$B$1:$B$65,LARGE(('Erg Alle'!$F$1:$F$65=$G$2)*(ROW('Erg Alle'!$F$1:$F$65)),COUNTIF('Erg Alle'!$F$1:$F$65,$G$2)+1-ROW(C15))),"")</f>
        <v/>
      </c>
      <c r="C20" s="68" t="str">
        <f t="array" aca="1" ref="C20" ca="1">IFERROR(INDEX('Erg Alle'!$C$1:$C$65,LARGE(('Erg Alle'!$F$1:$F$65=$G$2)*(ROW('Erg Alle'!$F$1:$F$65)),COUNTIF('Erg Alle'!$F$1:$F$65,$G$2)+1-ROW(C15))),"")</f>
        <v/>
      </c>
      <c r="D20" s="541" t="str">
        <f t="array" aca="1" ref="D20" ca="1">IFERROR(INDEX('Erg Alle'!$G$1:$G$65,LARGE(('Erg Alle'!$F$1:$F$65=$G$2)*(ROW('Erg Alle'!$F$1:$F$65)),COUNTIF('Erg Alle'!$F$1:$F$65,$G$2)+1-ROW(C15))),"")</f>
        <v/>
      </c>
      <c r="E20" s="277" t="str">
        <f t="array" aca="1" ref="E20" ca="1">IFERROR(INDEX('Erg Alle'!$D$1:$D$65,LARGE(('Erg Alle'!$F$1:$F$65=$G$2)*(ROW('Erg Alle'!$F$1:$F$65)),COUNTIF('Erg Alle'!$F$1:$F$65,$G$2)+1-ROW(C15))),"")</f>
        <v/>
      </c>
      <c r="F20" s="278" t="str">
        <f t="array" aca="1" ref="F20" ca="1">IFERROR(INDEX('Erg Alle'!$E$1:$E$65,LARGE(('Erg Alle'!$F$1:$F$65=$G$2)*(ROW('Erg Alle'!$F$1:$F$65)),COUNTIF('Erg Alle'!$F$1:$F$65,$G$2)+1-ROW(C15))),"")</f>
        <v/>
      </c>
      <c r="G20" s="70" t="str">
        <f t="array" aca="1" ref="G20" ca="1">IFERROR(INDEX('Erg Alle'!$H$1:$H$65,LARGE(('Erg Alle'!$F$1:$F$65=$G$2)*(ROW('Erg Alle'!$F$1:$F$65)),COUNTIF('Erg Alle'!$F$1:$F$65,$G$2)+1-ROW(C15))),"")</f>
        <v/>
      </c>
      <c r="H20" s="267" t="str">
        <f t="array" aca="1" ref="H20" ca="1">IFERROR(INDEX('Erg Alle'!$I$1:$I$65,LARGE(('Erg Alle'!$F$1:$F$65=$G$2)*(ROW('Erg Alle'!$F$1:$F$65)),COUNTIF('Erg Alle'!$F$1:$F$65,$G$2)+1-ROW(C15))),"")</f>
        <v/>
      </c>
      <c r="I20" s="70" t="str">
        <f t="array" aca="1" ref="I20" ca="1">IFERROR(INDEX('Erg Alle'!$J$1:$J$65,LARGE(('Erg Alle'!$F$1:$F$65=$G$2)*(ROW('Erg Alle'!$F$1:$F$65)),COUNTIF('Erg Alle'!$F$1:$F$65,$G$2)+1-ROW(C15))),"")</f>
        <v/>
      </c>
      <c r="J20" s="267" t="str">
        <f t="array" aca="1" ref="J20" ca="1">IFERROR(INDEX('Erg Alle'!$K$1:$K$65,LARGE(('Erg Alle'!$F$1:$F$65=$G$2)*(ROW('Erg Alle'!$F$1:$F$65)),COUNTIF('Erg Alle'!$F$1:$F$65,$G$2)+1-ROW(C15))),"")</f>
        <v/>
      </c>
      <c r="K20" s="70" t="str">
        <f t="array" aca="1" ref="K20" ca="1">IFERROR(INDEX('Erg Alle'!$L$1:$L$65,LARGE(('Erg Alle'!$F$1:$F$65=$G$2)*(ROW('Erg Alle'!$F$1:$F$65)),COUNTIF('Erg Alle'!$F$1:$F$65,$G$2)+1-ROW(C15))),"")</f>
        <v/>
      </c>
      <c r="L20" s="267" t="str">
        <f t="array" aca="1" ref="L20" ca="1">IFERROR(INDEX('Erg Alle'!$M$1:$M$65,LARGE(('Erg Alle'!$F$1:$F$65=$G$2)*(ROW('Erg Alle'!$F$1:$F$65)),COUNTIF('Erg Alle'!$F$1:$F$65,$G$2)+1-ROW(C15))),"")</f>
        <v/>
      </c>
      <c r="M20" s="564" t="str">
        <f t="array" aca="1" ref="M20" ca="1">IFERROR(INDEX('Erg Alle'!$N$1:$N$65,LARGE(('Erg Alle'!$F$1:$F$65=$G$2)*(ROW('Erg Alle'!$F$1:$F$65)),COUNTIF('Erg Alle'!$F$1:$F$65,$G$2)+1-ROW(C15))),"")</f>
        <v/>
      </c>
      <c r="N20" s="273" t="str">
        <f t="array" aca="1" ref="N20" ca="1">IFERROR(INDEX('Erg Alle'!$O$1:$O$65,LARGE(('Erg Alle'!$F$1:$F$65=$G$2)*(ROW('Erg Alle'!$F$1:$F$65)),COUNTIF('Erg Alle'!$F$1:$F$65,$G$2)+1-ROW(C15))),"")</f>
        <v/>
      </c>
      <c r="O20" s="66" t="str">
        <f t="array" aca="1" ref="O20" ca="1">IFERROR(INDEX('Erg Alle'!$P$1:$P$65,LARGE(('Erg Alle'!$F$1:$F$65=$G$2)*(ROW('Erg Alle'!$F$1:$F$65)),COUNTIF('Erg Alle'!$F$1:$F$65,$G$2)+1-ROW(C15))),"")</f>
        <v/>
      </c>
    </row>
    <row r="21" spans="1:15" ht="24.75" customHeight="1">
      <c r="A21" s="467" t="str">
        <f t="array" aca="1" ref="A21" ca="1">IFERROR(INDEX('Erg Alle'!$A$1:$A$65,LARGE(('Erg Alle'!$F$1:$F$65=$G$2)*(ROW('Erg Alle'!$F$1:$F$65)),COUNTIF('Erg Alle'!$F$1:$F$65,$G$2)+1-ROW(C16))),"")</f>
        <v/>
      </c>
      <c r="B21" s="66" t="str">
        <f t="array" aca="1" ref="B21" ca="1">IFERROR(INDEX('Erg Alle'!$B$1:$B$65,LARGE(('Erg Alle'!$F$1:$F$65=$G$2)*(ROW('Erg Alle'!$F$1:$F$65)),COUNTIF('Erg Alle'!$F$1:$F$65,$G$2)+1-ROW(C16))),"")</f>
        <v/>
      </c>
      <c r="C21" s="68" t="str">
        <f t="array" aca="1" ref="C21" ca="1">IFERROR(INDEX('Erg Alle'!$C$1:$C$65,LARGE(('Erg Alle'!$F$1:$F$65=$G$2)*(ROW('Erg Alle'!$F$1:$F$65)),COUNTIF('Erg Alle'!$F$1:$F$65,$G$2)+1-ROW(C16))),"")</f>
        <v/>
      </c>
      <c r="D21" s="541" t="str">
        <f t="array" aca="1" ref="D21" ca="1">IFERROR(INDEX('Erg Alle'!$G$1:$G$65,LARGE(('Erg Alle'!$F$1:$F$65=$G$2)*(ROW('Erg Alle'!$F$1:$F$65)),COUNTIF('Erg Alle'!$F$1:$F$65,$G$2)+1-ROW(C16))),"")</f>
        <v/>
      </c>
      <c r="E21" s="277" t="str">
        <f t="array" aca="1" ref="E21" ca="1">IFERROR(INDEX('Erg Alle'!$D$1:$D$65,LARGE(('Erg Alle'!$F$1:$F$65=$G$2)*(ROW('Erg Alle'!$F$1:$F$65)),COUNTIF('Erg Alle'!$F$1:$F$65,$G$2)+1-ROW(C16))),"")</f>
        <v/>
      </c>
      <c r="F21" s="278" t="str">
        <f t="array" aca="1" ref="F21" ca="1">IFERROR(INDEX('Erg Alle'!$E$1:$E$65,LARGE(('Erg Alle'!$F$1:$F$65=$G$2)*(ROW('Erg Alle'!$F$1:$F$65)),COUNTIF('Erg Alle'!$F$1:$F$65,$G$2)+1-ROW(C16))),"")</f>
        <v/>
      </c>
      <c r="G21" s="70" t="str">
        <f t="array" aca="1" ref="G21" ca="1">IFERROR(INDEX('Erg Alle'!$H$1:$H$65,LARGE(('Erg Alle'!$F$1:$F$65=$G$2)*(ROW('Erg Alle'!$F$1:$F$65)),COUNTIF('Erg Alle'!$F$1:$F$65,$G$2)+1-ROW(C16))),"")</f>
        <v/>
      </c>
      <c r="H21" s="267" t="str">
        <f t="array" aca="1" ref="H21" ca="1">IFERROR(INDEX('Erg Alle'!$I$1:$I$65,LARGE(('Erg Alle'!$F$1:$F$65=$G$2)*(ROW('Erg Alle'!$F$1:$F$65)),COUNTIF('Erg Alle'!$F$1:$F$65,$G$2)+1-ROW(C16))),"")</f>
        <v/>
      </c>
      <c r="I21" s="70" t="str">
        <f t="array" aca="1" ref="I21" ca="1">IFERROR(INDEX('Erg Alle'!$J$1:$J$65,LARGE(('Erg Alle'!$F$1:$F$65=$G$2)*(ROW('Erg Alle'!$F$1:$F$65)),COUNTIF('Erg Alle'!$F$1:$F$65,$G$2)+1-ROW(C16))),"")</f>
        <v/>
      </c>
      <c r="J21" s="267" t="str">
        <f t="array" aca="1" ref="J21" ca="1">IFERROR(INDEX('Erg Alle'!$K$1:$K$65,LARGE(('Erg Alle'!$F$1:$F$65=$G$2)*(ROW('Erg Alle'!$F$1:$F$65)),COUNTIF('Erg Alle'!$F$1:$F$65,$G$2)+1-ROW(C16))),"")</f>
        <v/>
      </c>
      <c r="K21" s="70" t="str">
        <f t="array" aca="1" ref="K21" ca="1">IFERROR(INDEX('Erg Alle'!$L$1:$L$65,LARGE(('Erg Alle'!$F$1:$F$65=$G$2)*(ROW('Erg Alle'!$F$1:$F$65)),COUNTIF('Erg Alle'!$F$1:$F$65,$G$2)+1-ROW(C16))),"")</f>
        <v/>
      </c>
      <c r="L21" s="267" t="str">
        <f t="array" aca="1" ref="L21" ca="1">IFERROR(INDEX('Erg Alle'!$M$1:$M$65,LARGE(('Erg Alle'!$F$1:$F$65=$G$2)*(ROW('Erg Alle'!$F$1:$F$65)),COUNTIF('Erg Alle'!$F$1:$F$65,$G$2)+1-ROW(C16))),"")</f>
        <v/>
      </c>
      <c r="M21" s="564" t="str">
        <f t="array" aca="1" ref="M21" ca="1">IFERROR(INDEX('Erg Alle'!$N$1:$N$65,LARGE(('Erg Alle'!$F$1:$F$65=$G$2)*(ROW('Erg Alle'!$F$1:$F$65)),COUNTIF('Erg Alle'!$F$1:$F$65,$G$2)+1-ROW(C16))),"")</f>
        <v/>
      </c>
      <c r="N21" s="273" t="str">
        <f t="array" aca="1" ref="N21" ca="1">IFERROR(INDEX('Erg Alle'!$O$1:$O$65,LARGE(('Erg Alle'!$F$1:$F$65=$G$2)*(ROW('Erg Alle'!$F$1:$F$65)),COUNTIF('Erg Alle'!$F$1:$F$65,$G$2)+1-ROW(C16))),"")</f>
        <v/>
      </c>
      <c r="O21" s="66" t="str">
        <f t="array" aca="1" ref="O21" ca="1">IFERROR(INDEX('Erg Alle'!$P$1:$P$65,LARGE(('Erg Alle'!$F$1:$F$65=$G$2)*(ROW('Erg Alle'!$F$1:$F$65)),COUNTIF('Erg Alle'!$F$1:$F$65,$G$2)+1-ROW(C16))),"")</f>
        <v/>
      </c>
    </row>
    <row r="22" spans="1:15" ht="24.75" customHeight="1">
      <c r="A22" s="467" t="str">
        <f t="array" aca="1" ref="A22" ca="1">IFERROR(INDEX('Erg Alle'!$A$1:$A$65,LARGE(('Erg Alle'!$F$1:$F$65=$G$2)*(ROW('Erg Alle'!$F$1:$F$65)),COUNTIF('Erg Alle'!$F$1:$F$65,$G$2)+1-ROW(C17))),"")</f>
        <v/>
      </c>
      <c r="B22" s="66" t="str">
        <f t="array" aca="1" ref="B22" ca="1">IFERROR(INDEX('Erg Alle'!$B$1:$B$65,LARGE(('Erg Alle'!$F$1:$F$65=$G$2)*(ROW('Erg Alle'!$F$1:$F$65)),COUNTIF('Erg Alle'!$F$1:$F$65,$G$2)+1-ROW(C17))),"")</f>
        <v/>
      </c>
      <c r="C22" s="68" t="str">
        <f t="array" aca="1" ref="C22" ca="1">IFERROR(INDEX('Erg Alle'!$C$1:$C$65,LARGE(('Erg Alle'!$F$1:$F$65=$G$2)*(ROW('Erg Alle'!$F$1:$F$65)),COUNTIF('Erg Alle'!$F$1:$F$65,$G$2)+1-ROW(C17))),"")</f>
        <v/>
      </c>
      <c r="D22" s="541" t="str">
        <f t="array" aca="1" ref="D22" ca="1">IFERROR(INDEX('Erg Alle'!$G$1:$G$65,LARGE(('Erg Alle'!$F$1:$F$65=$G$2)*(ROW('Erg Alle'!$F$1:$F$65)),COUNTIF('Erg Alle'!$F$1:$F$65,$G$2)+1-ROW(C17))),"")</f>
        <v/>
      </c>
      <c r="E22" s="277" t="str">
        <f t="array" aca="1" ref="E22" ca="1">IFERROR(INDEX('Erg Alle'!$D$1:$D$65,LARGE(('Erg Alle'!$F$1:$F$65=$G$2)*(ROW('Erg Alle'!$F$1:$F$65)),COUNTIF('Erg Alle'!$F$1:$F$65,$G$2)+1-ROW(C17))),"")</f>
        <v/>
      </c>
      <c r="F22" s="278" t="str">
        <f t="array" aca="1" ref="F22" ca="1">IFERROR(INDEX('Erg Alle'!$E$1:$E$65,LARGE(('Erg Alle'!$F$1:$F$65=$G$2)*(ROW('Erg Alle'!$F$1:$F$65)),COUNTIF('Erg Alle'!$F$1:$F$65,$G$2)+1-ROW(C17))),"")</f>
        <v/>
      </c>
      <c r="G22" s="70" t="str">
        <f t="array" aca="1" ref="G22" ca="1">IFERROR(INDEX('Erg Alle'!$H$1:$H$65,LARGE(('Erg Alle'!$F$1:$F$65=$G$2)*(ROW('Erg Alle'!$F$1:$F$65)),COUNTIF('Erg Alle'!$F$1:$F$65,$G$2)+1-ROW(C17))),"")</f>
        <v/>
      </c>
      <c r="H22" s="267" t="str">
        <f t="array" aca="1" ref="H22" ca="1">IFERROR(INDEX('Erg Alle'!$I$1:$I$65,LARGE(('Erg Alle'!$F$1:$F$65=$G$2)*(ROW('Erg Alle'!$F$1:$F$65)),COUNTIF('Erg Alle'!$F$1:$F$65,$G$2)+1-ROW(C17))),"")</f>
        <v/>
      </c>
      <c r="I22" s="70" t="str">
        <f t="array" aca="1" ref="I22" ca="1">IFERROR(INDEX('Erg Alle'!$J$1:$J$65,LARGE(('Erg Alle'!$F$1:$F$65=$G$2)*(ROW('Erg Alle'!$F$1:$F$65)),COUNTIF('Erg Alle'!$F$1:$F$65,$G$2)+1-ROW(C17))),"")</f>
        <v/>
      </c>
      <c r="J22" s="267" t="str">
        <f t="array" aca="1" ref="J22" ca="1">IFERROR(INDEX('Erg Alle'!$K$1:$K$65,LARGE(('Erg Alle'!$F$1:$F$65=$G$2)*(ROW('Erg Alle'!$F$1:$F$65)),COUNTIF('Erg Alle'!$F$1:$F$65,$G$2)+1-ROW(C17))),"")</f>
        <v/>
      </c>
      <c r="K22" s="70" t="str">
        <f t="array" aca="1" ref="K22" ca="1">IFERROR(INDEX('Erg Alle'!$L$1:$L$65,LARGE(('Erg Alle'!$F$1:$F$65=$G$2)*(ROW('Erg Alle'!$F$1:$F$65)),COUNTIF('Erg Alle'!$F$1:$F$65,$G$2)+1-ROW(C17))),"")</f>
        <v/>
      </c>
      <c r="L22" s="267" t="str">
        <f t="array" aca="1" ref="L22" ca="1">IFERROR(INDEX('Erg Alle'!$M$1:$M$65,LARGE(('Erg Alle'!$F$1:$F$65=$G$2)*(ROW('Erg Alle'!$F$1:$F$65)),COUNTIF('Erg Alle'!$F$1:$F$65,$G$2)+1-ROW(C17))),"")</f>
        <v/>
      </c>
      <c r="M22" s="564" t="str">
        <f t="array" aca="1" ref="M22" ca="1">IFERROR(INDEX('Erg Alle'!$N$1:$N$65,LARGE(('Erg Alle'!$F$1:$F$65=$G$2)*(ROW('Erg Alle'!$F$1:$F$65)),COUNTIF('Erg Alle'!$F$1:$F$65,$G$2)+1-ROW(C17))),"")</f>
        <v/>
      </c>
      <c r="N22" s="273" t="str">
        <f t="array" aca="1" ref="N22" ca="1">IFERROR(INDEX('Erg Alle'!$O$1:$O$65,LARGE(('Erg Alle'!$F$1:$F$65=$G$2)*(ROW('Erg Alle'!$F$1:$F$65)),COUNTIF('Erg Alle'!$F$1:$F$65,$G$2)+1-ROW(C17))),"")</f>
        <v/>
      </c>
      <c r="O22" s="66" t="str">
        <f t="array" aca="1" ref="O22" ca="1">IFERROR(INDEX('Erg Alle'!$P$1:$P$65,LARGE(('Erg Alle'!$F$1:$F$65=$G$2)*(ROW('Erg Alle'!$F$1:$F$65)),COUNTIF('Erg Alle'!$F$1:$F$65,$G$2)+1-ROW(C17))),"")</f>
        <v/>
      </c>
    </row>
    <row r="23" spans="1:15" ht="24.75" customHeight="1">
      <c r="A23" s="467" t="str">
        <f t="array" aca="1" ref="A23" ca="1">IFERROR(INDEX('Erg Alle'!$A$1:$A$65,LARGE(('Erg Alle'!$F$1:$F$65=$G$2)*(ROW('Erg Alle'!$F$1:$F$65)),COUNTIF('Erg Alle'!$F$1:$F$65,$G$2)+1-ROW(C18))),"")</f>
        <v/>
      </c>
      <c r="B23" s="66" t="str">
        <f t="array" aca="1" ref="B23" ca="1">IFERROR(INDEX('Erg Alle'!$B$1:$B$65,LARGE(('Erg Alle'!$F$1:$F$65=$G$2)*(ROW('Erg Alle'!$F$1:$F$65)),COUNTIF('Erg Alle'!$F$1:$F$65,$G$2)+1-ROW(C18))),"")</f>
        <v/>
      </c>
      <c r="C23" s="68" t="str">
        <f t="array" aca="1" ref="C23" ca="1">IFERROR(INDEX('Erg Alle'!$C$1:$C$65,LARGE(('Erg Alle'!$F$1:$F$65=$G$2)*(ROW('Erg Alle'!$F$1:$F$65)),COUNTIF('Erg Alle'!$F$1:$F$65,$G$2)+1-ROW(C18))),"")</f>
        <v/>
      </c>
      <c r="D23" s="541" t="str">
        <f t="array" aca="1" ref="D23" ca="1">IFERROR(INDEX('Erg Alle'!$G$1:$G$65,LARGE(('Erg Alle'!$F$1:$F$65=$G$2)*(ROW('Erg Alle'!$F$1:$F$65)),COUNTIF('Erg Alle'!$F$1:$F$65,$G$2)+1-ROW(C18))),"")</f>
        <v/>
      </c>
      <c r="E23" s="277" t="str">
        <f t="array" aca="1" ref="E23" ca="1">IFERROR(INDEX('Erg Alle'!$D$1:$D$65,LARGE(('Erg Alle'!$F$1:$F$65=$G$2)*(ROW('Erg Alle'!$F$1:$F$65)),COUNTIF('Erg Alle'!$F$1:$F$65,$G$2)+1-ROW(C18))),"")</f>
        <v/>
      </c>
      <c r="F23" s="278" t="str">
        <f t="array" aca="1" ref="F23" ca="1">IFERROR(INDEX('Erg Alle'!$E$1:$E$65,LARGE(('Erg Alle'!$F$1:$F$65=$G$2)*(ROW('Erg Alle'!$F$1:$F$65)),COUNTIF('Erg Alle'!$F$1:$F$65,$G$2)+1-ROW(C18))),"")</f>
        <v/>
      </c>
      <c r="G23" s="70" t="str">
        <f t="array" aca="1" ref="G23" ca="1">IFERROR(INDEX('Erg Alle'!$H$1:$H$65,LARGE(('Erg Alle'!$F$1:$F$65=$G$2)*(ROW('Erg Alle'!$F$1:$F$65)),COUNTIF('Erg Alle'!$F$1:$F$65,$G$2)+1-ROW(C18))),"")</f>
        <v/>
      </c>
      <c r="H23" s="267" t="str">
        <f t="array" aca="1" ref="H23" ca="1">IFERROR(INDEX('Erg Alle'!$I$1:$I$65,LARGE(('Erg Alle'!$F$1:$F$65=$G$2)*(ROW('Erg Alle'!$F$1:$F$65)),COUNTIF('Erg Alle'!$F$1:$F$65,$G$2)+1-ROW(C18))),"")</f>
        <v/>
      </c>
      <c r="I23" s="70" t="str">
        <f t="array" aca="1" ref="I23" ca="1">IFERROR(INDEX('Erg Alle'!$J$1:$J$65,LARGE(('Erg Alle'!$F$1:$F$65=$G$2)*(ROW('Erg Alle'!$F$1:$F$65)),COUNTIF('Erg Alle'!$F$1:$F$65,$G$2)+1-ROW(C18))),"")</f>
        <v/>
      </c>
      <c r="J23" s="267" t="str">
        <f t="array" aca="1" ref="J23" ca="1">IFERROR(INDEX('Erg Alle'!$K$1:$K$65,LARGE(('Erg Alle'!$F$1:$F$65=$G$2)*(ROW('Erg Alle'!$F$1:$F$65)),COUNTIF('Erg Alle'!$F$1:$F$65,$G$2)+1-ROW(C18))),"")</f>
        <v/>
      </c>
      <c r="K23" s="70" t="str">
        <f t="array" aca="1" ref="K23" ca="1">IFERROR(INDEX('Erg Alle'!$L$1:$L$65,LARGE(('Erg Alle'!$F$1:$F$65=$G$2)*(ROW('Erg Alle'!$F$1:$F$65)),COUNTIF('Erg Alle'!$F$1:$F$65,$G$2)+1-ROW(C18))),"")</f>
        <v/>
      </c>
      <c r="L23" s="267" t="str">
        <f t="array" aca="1" ref="L23" ca="1">IFERROR(INDEX('Erg Alle'!$M$1:$M$65,LARGE(('Erg Alle'!$F$1:$F$65=$G$2)*(ROW('Erg Alle'!$F$1:$F$65)),COUNTIF('Erg Alle'!$F$1:$F$65,$G$2)+1-ROW(C18))),"")</f>
        <v/>
      </c>
      <c r="M23" s="564" t="str">
        <f t="array" aca="1" ref="M23" ca="1">IFERROR(INDEX('Erg Alle'!$N$1:$N$65,LARGE(('Erg Alle'!$F$1:$F$65=$G$2)*(ROW('Erg Alle'!$F$1:$F$65)),COUNTIF('Erg Alle'!$F$1:$F$65,$G$2)+1-ROW(C18))),"")</f>
        <v/>
      </c>
      <c r="N23" s="273" t="str">
        <f t="array" aca="1" ref="N23" ca="1">IFERROR(INDEX('Erg Alle'!$O$1:$O$65,LARGE(('Erg Alle'!$F$1:$F$65=$G$2)*(ROW('Erg Alle'!$F$1:$F$65)),COUNTIF('Erg Alle'!$F$1:$F$65,$G$2)+1-ROW(C18))),"")</f>
        <v/>
      </c>
      <c r="O23" s="66" t="str">
        <f t="array" aca="1" ref="O23" ca="1">IFERROR(INDEX('Erg Alle'!$P$1:$P$65,LARGE(('Erg Alle'!$F$1:$F$65=$G$2)*(ROW('Erg Alle'!$F$1:$F$65)),COUNTIF('Erg Alle'!$F$1:$F$65,$G$2)+1-ROW(C18))),"")</f>
        <v/>
      </c>
    </row>
    <row r="24" spans="1:15" ht="24.75" customHeight="1">
      <c r="A24" s="467" t="str">
        <f t="array" aca="1" ref="A24" ca="1">IFERROR(INDEX('Erg Alle'!$A$1:$A$65,LARGE(('Erg Alle'!$F$1:$F$65=$G$2)*(ROW('Erg Alle'!$F$1:$F$65)),COUNTIF('Erg Alle'!$F$1:$F$65,$G$2)+1-ROW(C19))),"")</f>
        <v/>
      </c>
      <c r="B24" s="66" t="str">
        <f t="array" aca="1" ref="B24" ca="1">IFERROR(INDEX('Erg Alle'!$B$1:$B$65,LARGE(('Erg Alle'!$F$1:$F$65=$G$2)*(ROW('Erg Alle'!$F$1:$F$65)),COUNTIF('Erg Alle'!$F$1:$F$65,$G$2)+1-ROW(C19))),"")</f>
        <v/>
      </c>
      <c r="C24" s="68" t="str">
        <f t="array" aca="1" ref="C24" ca="1">IFERROR(INDEX('Erg Alle'!$C$1:$C$65,LARGE(('Erg Alle'!$F$1:$F$65=$G$2)*(ROW('Erg Alle'!$F$1:$F$65)),COUNTIF('Erg Alle'!$F$1:$F$65,$G$2)+1-ROW(C19))),"")</f>
        <v/>
      </c>
      <c r="D24" s="541" t="str">
        <f t="array" aca="1" ref="D24" ca="1">IFERROR(INDEX('Erg Alle'!$G$1:$G$65,LARGE(('Erg Alle'!$F$1:$F$65=$G$2)*(ROW('Erg Alle'!$F$1:$F$65)),COUNTIF('Erg Alle'!$F$1:$F$65,$G$2)+1-ROW(C19))),"")</f>
        <v/>
      </c>
      <c r="E24" s="277" t="str">
        <f t="array" aca="1" ref="E24" ca="1">IFERROR(INDEX('Erg Alle'!$D$1:$D$65,LARGE(('Erg Alle'!$F$1:$F$65=$G$2)*(ROW('Erg Alle'!$F$1:$F$65)),COUNTIF('Erg Alle'!$F$1:$F$65,$G$2)+1-ROW(C19))),"")</f>
        <v/>
      </c>
      <c r="F24" s="278" t="str">
        <f t="array" aca="1" ref="F24" ca="1">IFERROR(INDEX('Erg Alle'!$E$1:$E$65,LARGE(('Erg Alle'!$F$1:$F$65=$G$2)*(ROW('Erg Alle'!$F$1:$F$65)),COUNTIF('Erg Alle'!$F$1:$F$65,$G$2)+1-ROW(C19))),"")</f>
        <v/>
      </c>
      <c r="G24" s="70" t="str">
        <f t="array" aca="1" ref="G24" ca="1">IFERROR(INDEX('Erg Alle'!$H$1:$H$65,LARGE(('Erg Alle'!$F$1:$F$65=$G$2)*(ROW('Erg Alle'!$F$1:$F$65)),COUNTIF('Erg Alle'!$F$1:$F$65,$G$2)+1-ROW(C19))),"")</f>
        <v/>
      </c>
      <c r="H24" s="267" t="str">
        <f t="array" aca="1" ref="H24" ca="1">IFERROR(INDEX('Erg Alle'!$I$1:$I$65,LARGE(('Erg Alle'!$F$1:$F$65=$G$2)*(ROW('Erg Alle'!$F$1:$F$65)),COUNTIF('Erg Alle'!$F$1:$F$65,$G$2)+1-ROW(C19))),"")</f>
        <v/>
      </c>
      <c r="I24" s="70" t="str">
        <f t="array" aca="1" ref="I24" ca="1">IFERROR(INDEX('Erg Alle'!$J$1:$J$65,LARGE(('Erg Alle'!$F$1:$F$65=$G$2)*(ROW('Erg Alle'!$F$1:$F$65)),COUNTIF('Erg Alle'!$F$1:$F$65,$G$2)+1-ROW(C19))),"")</f>
        <v/>
      </c>
      <c r="J24" s="267" t="str">
        <f t="array" aca="1" ref="J24" ca="1">IFERROR(INDEX('Erg Alle'!$K$1:$K$65,LARGE(('Erg Alle'!$F$1:$F$65=$G$2)*(ROW('Erg Alle'!$F$1:$F$65)),COUNTIF('Erg Alle'!$F$1:$F$65,$G$2)+1-ROW(C19))),"")</f>
        <v/>
      </c>
      <c r="K24" s="70" t="str">
        <f t="array" aca="1" ref="K24" ca="1">IFERROR(INDEX('Erg Alle'!$L$1:$L$65,LARGE(('Erg Alle'!$F$1:$F$65=$G$2)*(ROW('Erg Alle'!$F$1:$F$65)),COUNTIF('Erg Alle'!$F$1:$F$65,$G$2)+1-ROW(C19))),"")</f>
        <v/>
      </c>
      <c r="L24" s="267" t="str">
        <f t="array" aca="1" ref="L24" ca="1">IFERROR(INDEX('Erg Alle'!$M$1:$M$65,LARGE(('Erg Alle'!$F$1:$F$65=$G$2)*(ROW('Erg Alle'!$F$1:$F$65)),COUNTIF('Erg Alle'!$F$1:$F$65,$G$2)+1-ROW(C19))),"")</f>
        <v/>
      </c>
      <c r="M24" s="564" t="str">
        <f t="array" aca="1" ref="M24" ca="1">IFERROR(INDEX('Erg Alle'!$N$1:$N$65,LARGE(('Erg Alle'!$F$1:$F$65=$G$2)*(ROW('Erg Alle'!$F$1:$F$65)),COUNTIF('Erg Alle'!$F$1:$F$65,$G$2)+1-ROW(C19))),"")</f>
        <v/>
      </c>
      <c r="N24" s="273" t="str">
        <f t="array" aca="1" ref="N24" ca="1">IFERROR(INDEX('Erg Alle'!$O$1:$O$65,LARGE(('Erg Alle'!$F$1:$F$65=$G$2)*(ROW('Erg Alle'!$F$1:$F$65)),COUNTIF('Erg Alle'!$F$1:$F$65,$G$2)+1-ROW(C19))),"")</f>
        <v/>
      </c>
      <c r="O24" s="66" t="str">
        <f t="array" aca="1" ref="O24" ca="1">IFERROR(INDEX('Erg Alle'!$P$1:$P$65,LARGE(('Erg Alle'!$F$1:$F$65=$G$2)*(ROW('Erg Alle'!$F$1:$F$65)),COUNTIF('Erg Alle'!$F$1:$F$65,$G$2)+1-ROW(C19))),"")</f>
        <v/>
      </c>
    </row>
    <row r="25" spans="1:15" ht="24.75" customHeight="1">
      <c r="A25" s="467" t="str">
        <f t="array" aca="1" ref="A25" ca="1">IFERROR(INDEX('Erg Alle'!$A$1:$A$65,LARGE(('Erg Alle'!$F$1:$F$65=$G$2)*(ROW('Erg Alle'!$F$1:$F$65)),COUNTIF('Erg Alle'!$F$1:$F$65,$G$2)+1-ROW(C20))),"")</f>
        <v/>
      </c>
      <c r="B25" s="66" t="str">
        <f t="array" aca="1" ref="B25" ca="1">IFERROR(INDEX('Erg Alle'!$B$1:$B$65,LARGE(('Erg Alle'!$F$1:$F$65=$G$2)*(ROW('Erg Alle'!$F$1:$F$65)),COUNTIF('Erg Alle'!$F$1:$F$65,$G$2)+1-ROW(C20))),"")</f>
        <v/>
      </c>
      <c r="C25" s="68" t="str">
        <f t="array" aca="1" ref="C25" ca="1">IFERROR(INDEX('Erg Alle'!$C$1:$C$65,LARGE(('Erg Alle'!$F$1:$F$65=$G$2)*(ROW('Erg Alle'!$F$1:$F$65)),COUNTIF('Erg Alle'!$F$1:$F$65,$G$2)+1-ROW(C20))),"")</f>
        <v/>
      </c>
      <c r="D25" s="541" t="str">
        <f t="array" aca="1" ref="D25" ca="1">IFERROR(INDEX('Erg Alle'!$G$1:$G$65,LARGE(('Erg Alle'!$F$1:$F$65=$G$2)*(ROW('Erg Alle'!$F$1:$F$65)),COUNTIF('Erg Alle'!$F$1:$F$65,$G$2)+1-ROW(C20))),"")</f>
        <v/>
      </c>
      <c r="E25" s="277" t="str">
        <f t="array" aca="1" ref="E25" ca="1">IFERROR(INDEX('Erg Alle'!$D$1:$D$65,LARGE(('Erg Alle'!$F$1:$F$65=$G$2)*(ROW('Erg Alle'!$F$1:$F$65)),COUNTIF('Erg Alle'!$F$1:$F$65,$G$2)+1-ROW(C20))),"")</f>
        <v/>
      </c>
      <c r="F25" s="278" t="str">
        <f t="array" aca="1" ref="F25" ca="1">IFERROR(INDEX('Erg Alle'!$E$1:$E$65,LARGE(('Erg Alle'!$F$1:$F$65=$G$2)*(ROW('Erg Alle'!$F$1:$F$65)),COUNTIF('Erg Alle'!$F$1:$F$65,$G$2)+1-ROW(C20))),"")</f>
        <v/>
      </c>
      <c r="G25" s="70" t="str">
        <f t="array" aca="1" ref="G25" ca="1">IFERROR(INDEX('Erg Alle'!$H$1:$H$65,LARGE(('Erg Alle'!$F$1:$F$65=$G$2)*(ROW('Erg Alle'!$F$1:$F$65)),COUNTIF('Erg Alle'!$F$1:$F$65,$G$2)+1-ROW(C20))),"")</f>
        <v/>
      </c>
      <c r="H25" s="267" t="str">
        <f t="array" aca="1" ref="H25" ca="1">IFERROR(INDEX('Erg Alle'!$I$1:$I$65,LARGE(('Erg Alle'!$F$1:$F$65=$G$2)*(ROW('Erg Alle'!$F$1:$F$65)),COUNTIF('Erg Alle'!$F$1:$F$65,$G$2)+1-ROW(C20))),"")</f>
        <v/>
      </c>
      <c r="I25" s="70" t="str">
        <f t="array" aca="1" ref="I25" ca="1">IFERROR(INDEX('Erg Alle'!$J$1:$J$65,LARGE(('Erg Alle'!$F$1:$F$65=$G$2)*(ROW('Erg Alle'!$F$1:$F$65)),COUNTIF('Erg Alle'!$F$1:$F$65,$G$2)+1-ROW(C20))),"")</f>
        <v/>
      </c>
      <c r="J25" s="267" t="str">
        <f t="array" aca="1" ref="J25" ca="1">IFERROR(INDEX('Erg Alle'!$K$1:$K$65,LARGE(('Erg Alle'!$F$1:$F$65=$G$2)*(ROW('Erg Alle'!$F$1:$F$65)),COUNTIF('Erg Alle'!$F$1:$F$65,$G$2)+1-ROW(C20))),"")</f>
        <v/>
      </c>
      <c r="K25" s="70" t="str">
        <f t="array" aca="1" ref="K25" ca="1">IFERROR(INDEX('Erg Alle'!$L$1:$L$65,LARGE(('Erg Alle'!$F$1:$F$65=$G$2)*(ROW('Erg Alle'!$F$1:$F$65)),COUNTIF('Erg Alle'!$F$1:$F$65,$G$2)+1-ROW(C20))),"")</f>
        <v/>
      </c>
      <c r="L25" s="267" t="str">
        <f t="array" aca="1" ref="L25" ca="1">IFERROR(INDEX('Erg Alle'!$M$1:$M$65,LARGE(('Erg Alle'!$F$1:$F$65=$G$2)*(ROW('Erg Alle'!$F$1:$F$65)),COUNTIF('Erg Alle'!$F$1:$F$65,$G$2)+1-ROW(C20))),"")</f>
        <v/>
      </c>
      <c r="M25" s="564" t="str">
        <f t="array" aca="1" ref="M25" ca="1">IFERROR(INDEX('Erg Alle'!$N$1:$N$65,LARGE(('Erg Alle'!$F$1:$F$65=$G$2)*(ROW('Erg Alle'!$F$1:$F$65)),COUNTIF('Erg Alle'!$F$1:$F$65,$G$2)+1-ROW(C20))),"")</f>
        <v/>
      </c>
      <c r="N25" s="273" t="str">
        <f t="array" aca="1" ref="N25" ca="1">IFERROR(INDEX('Erg Alle'!$O$1:$O$65,LARGE(('Erg Alle'!$F$1:$F$65=$G$2)*(ROW('Erg Alle'!$F$1:$F$65)),COUNTIF('Erg Alle'!$F$1:$F$65,$G$2)+1-ROW(C20))),"")</f>
        <v/>
      </c>
      <c r="O25" s="66" t="str">
        <f t="array" aca="1" ref="O25" ca="1">IFERROR(INDEX('Erg Alle'!$P$1:$P$65,LARGE(('Erg Alle'!$F$1:$F$65=$G$2)*(ROW('Erg Alle'!$F$1:$F$65)),COUNTIF('Erg Alle'!$F$1:$F$65,$G$2)+1-ROW(C20))),"")</f>
        <v/>
      </c>
    </row>
    <row r="26" spans="1:15" ht="24.75" customHeight="1">
      <c r="A26" s="467" t="str">
        <f t="array" aca="1" ref="A26" ca="1">IFERROR(INDEX('Erg Alle'!$A$1:$A$65,LARGE(('Erg Alle'!$F$1:$F$65=$G$2)*(ROW('Erg Alle'!$F$1:$F$65)),COUNTIF('Erg Alle'!$F$1:$F$65,$G$2)+1-ROW(C21))),"")</f>
        <v/>
      </c>
      <c r="B26" s="66" t="str">
        <f t="array" aca="1" ref="B26" ca="1">IFERROR(INDEX('Erg Alle'!$B$1:$B$65,LARGE(('Erg Alle'!$F$1:$F$65=$G$2)*(ROW('Erg Alle'!$F$1:$F$65)),COUNTIF('Erg Alle'!$F$1:$F$65,$G$2)+1-ROW(C21))),"")</f>
        <v/>
      </c>
      <c r="C26" s="68" t="str">
        <f t="array" aca="1" ref="C26" ca="1">IFERROR(INDEX('Erg Alle'!$C$1:$C$65,LARGE(('Erg Alle'!$F$1:$F$65=$G$2)*(ROW('Erg Alle'!$F$1:$F$65)),COUNTIF('Erg Alle'!$F$1:$F$65,$G$2)+1-ROW(C21))),"")</f>
        <v/>
      </c>
      <c r="D26" s="541" t="str">
        <f t="array" aca="1" ref="D26" ca="1">IFERROR(INDEX('Erg Alle'!$G$1:$G$65,LARGE(('Erg Alle'!$F$1:$F$65=$G$2)*(ROW('Erg Alle'!$F$1:$F$65)),COUNTIF('Erg Alle'!$F$1:$F$65,$G$2)+1-ROW(C21))),"")</f>
        <v/>
      </c>
      <c r="E26" s="277" t="str">
        <f t="array" aca="1" ref="E26" ca="1">IFERROR(INDEX('Erg Alle'!$D$1:$D$65,LARGE(('Erg Alle'!$F$1:$F$65=$G$2)*(ROW('Erg Alle'!$F$1:$F$65)),COUNTIF('Erg Alle'!$F$1:$F$65,$G$2)+1-ROW(C21))),"")</f>
        <v/>
      </c>
      <c r="F26" s="278" t="str">
        <f t="array" aca="1" ref="F26" ca="1">IFERROR(INDEX('Erg Alle'!$E$1:$E$65,LARGE(('Erg Alle'!$F$1:$F$65=$G$2)*(ROW('Erg Alle'!$F$1:$F$65)),COUNTIF('Erg Alle'!$F$1:$F$65,$G$2)+1-ROW(C21))),"")</f>
        <v/>
      </c>
      <c r="G26" s="70" t="str">
        <f t="array" aca="1" ref="G26" ca="1">IFERROR(INDEX('Erg Alle'!$H$1:$H$65,LARGE(('Erg Alle'!$F$1:$F$65=$G$2)*(ROW('Erg Alle'!$F$1:$F$65)),COUNTIF('Erg Alle'!$F$1:$F$65,$G$2)+1-ROW(C21))),"")</f>
        <v/>
      </c>
      <c r="H26" s="267" t="str">
        <f t="array" aca="1" ref="H26" ca="1">IFERROR(INDEX('Erg Alle'!$I$1:$I$65,LARGE(('Erg Alle'!$F$1:$F$65=$G$2)*(ROW('Erg Alle'!$F$1:$F$65)),COUNTIF('Erg Alle'!$F$1:$F$65,$G$2)+1-ROW(C21))),"")</f>
        <v/>
      </c>
      <c r="I26" s="70" t="str">
        <f t="array" aca="1" ref="I26" ca="1">IFERROR(INDEX('Erg Alle'!$J$1:$J$65,LARGE(('Erg Alle'!$F$1:$F$65=$G$2)*(ROW('Erg Alle'!$F$1:$F$65)),COUNTIF('Erg Alle'!$F$1:$F$65,$G$2)+1-ROW(C21))),"")</f>
        <v/>
      </c>
      <c r="J26" s="267" t="str">
        <f t="array" aca="1" ref="J26" ca="1">IFERROR(INDEX('Erg Alle'!$K$1:$K$65,LARGE(('Erg Alle'!$F$1:$F$65=$G$2)*(ROW('Erg Alle'!$F$1:$F$65)),COUNTIF('Erg Alle'!$F$1:$F$65,$G$2)+1-ROW(C21))),"")</f>
        <v/>
      </c>
      <c r="K26" s="70" t="str">
        <f t="array" aca="1" ref="K26" ca="1">IFERROR(INDEX('Erg Alle'!$L$1:$L$65,LARGE(('Erg Alle'!$F$1:$F$65=$G$2)*(ROW('Erg Alle'!$F$1:$F$65)),COUNTIF('Erg Alle'!$F$1:$F$65,$G$2)+1-ROW(C21))),"")</f>
        <v/>
      </c>
      <c r="L26" s="267" t="str">
        <f t="array" aca="1" ref="L26" ca="1">IFERROR(INDEX('Erg Alle'!$M$1:$M$65,LARGE(('Erg Alle'!$F$1:$F$65=$G$2)*(ROW('Erg Alle'!$F$1:$F$65)),COUNTIF('Erg Alle'!$F$1:$F$65,$G$2)+1-ROW(C21))),"")</f>
        <v/>
      </c>
      <c r="M26" s="564" t="str">
        <f t="array" aca="1" ref="M26" ca="1">IFERROR(INDEX('Erg Alle'!$N$1:$N$65,LARGE(('Erg Alle'!$F$1:$F$65=$G$2)*(ROW('Erg Alle'!$F$1:$F$65)),COUNTIF('Erg Alle'!$F$1:$F$65,$G$2)+1-ROW(C21))),"")</f>
        <v/>
      </c>
      <c r="N26" s="273" t="str">
        <f t="array" aca="1" ref="N26" ca="1">IFERROR(INDEX('Erg Alle'!$O$1:$O$65,LARGE(('Erg Alle'!$F$1:$F$65=$G$2)*(ROW('Erg Alle'!$F$1:$F$65)),COUNTIF('Erg Alle'!$F$1:$F$65,$G$2)+1-ROW(C21))),"")</f>
        <v/>
      </c>
      <c r="O26" s="66" t="str">
        <f t="array" aca="1" ref="O26" ca="1">IFERROR(INDEX('Erg Alle'!$P$1:$P$65,LARGE(('Erg Alle'!$F$1:$F$65=$G$2)*(ROW('Erg Alle'!$F$1:$F$65)),COUNTIF('Erg Alle'!$F$1:$F$65,$G$2)+1-ROW(C21))),"")</f>
        <v/>
      </c>
    </row>
    <row r="27" spans="1:15" ht="24.75" customHeight="1">
      <c r="A27" s="467" t="str">
        <f t="array" aca="1" ref="A27" ca="1">IFERROR(INDEX('Erg Alle'!$A$1:$A$65,LARGE(('Erg Alle'!$F$1:$F$65=$G$2)*(ROW('Erg Alle'!$F$1:$F$65)),COUNTIF('Erg Alle'!$F$1:$F$65,$G$2)+1-ROW(C22))),"")</f>
        <v/>
      </c>
      <c r="B27" s="66" t="str">
        <f t="array" aca="1" ref="B27" ca="1">IFERROR(INDEX('Erg Alle'!$B$1:$B$65,LARGE(('Erg Alle'!$F$1:$F$65=$G$2)*(ROW('Erg Alle'!$F$1:$F$65)),COUNTIF('Erg Alle'!$F$1:$F$65,$G$2)+1-ROW(C22))),"")</f>
        <v/>
      </c>
      <c r="C27" s="68" t="str">
        <f t="array" aca="1" ref="C27" ca="1">IFERROR(INDEX('Erg Alle'!$C$1:$C$65,LARGE(('Erg Alle'!$F$1:$F$65=$G$2)*(ROW('Erg Alle'!$F$1:$F$65)),COUNTIF('Erg Alle'!$F$1:$F$65,$G$2)+1-ROW(C22))),"")</f>
        <v/>
      </c>
      <c r="D27" s="541" t="str">
        <f t="array" aca="1" ref="D27" ca="1">IFERROR(INDEX('Erg Alle'!$G$1:$G$65,LARGE(('Erg Alle'!$F$1:$F$65=$G$2)*(ROW('Erg Alle'!$F$1:$F$65)),COUNTIF('Erg Alle'!$F$1:$F$65,$G$2)+1-ROW(C22))),"")</f>
        <v/>
      </c>
      <c r="E27" s="277" t="str">
        <f t="array" aca="1" ref="E27" ca="1">IFERROR(INDEX('Erg Alle'!$D$1:$D$65,LARGE(('Erg Alle'!$F$1:$F$65=$G$2)*(ROW('Erg Alle'!$F$1:$F$65)),COUNTIF('Erg Alle'!$F$1:$F$65,$G$2)+1-ROW(C22))),"")</f>
        <v/>
      </c>
      <c r="F27" s="278" t="str">
        <f t="array" aca="1" ref="F27" ca="1">IFERROR(INDEX('Erg Alle'!$E$1:$E$65,LARGE(('Erg Alle'!$F$1:$F$65=$G$2)*(ROW('Erg Alle'!$F$1:$F$65)),COUNTIF('Erg Alle'!$F$1:$F$65,$G$2)+1-ROW(C22))),"")</f>
        <v/>
      </c>
      <c r="G27" s="70" t="str">
        <f t="array" aca="1" ref="G27" ca="1">IFERROR(INDEX('Erg Alle'!$H$1:$H$65,LARGE(('Erg Alle'!$F$1:$F$65=$G$2)*(ROW('Erg Alle'!$F$1:$F$65)),COUNTIF('Erg Alle'!$F$1:$F$65,$G$2)+1-ROW(C22))),"")</f>
        <v/>
      </c>
      <c r="H27" s="267" t="str">
        <f t="array" aca="1" ref="H27" ca="1">IFERROR(INDEX('Erg Alle'!$I$1:$I$65,LARGE(('Erg Alle'!$F$1:$F$65=$G$2)*(ROW('Erg Alle'!$F$1:$F$65)),COUNTIF('Erg Alle'!$F$1:$F$65,$G$2)+1-ROW(C22))),"")</f>
        <v/>
      </c>
      <c r="I27" s="70" t="str">
        <f t="array" aca="1" ref="I27" ca="1">IFERROR(INDEX('Erg Alle'!$J$1:$J$65,LARGE(('Erg Alle'!$F$1:$F$65=$G$2)*(ROW('Erg Alle'!$F$1:$F$65)),COUNTIF('Erg Alle'!$F$1:$F$65,$G$2)+1-ROW(C22))),"")</f>
        <v/>
      </c>
      <c r="J27" s="267" t="str">
        <f t="array" aca="1" ref="J27" ca="1">IFERROR(INDEX('Erg Alle'!$K$1:$K$65,LARGE(('Erg Alle'!$F$1:$F$65=$G$2)*(ROW('Erg Alle'!$F$1:$F$65)),COUNTIF('Erg Alle'!$F$1:$F$65,$G$2)+1-ROW(C22))),"")</f>
        <v/>
      </c>
      <c r="K27" s="70" t="str">
        <f t="array" aca="1" ref="K27" ca="1">IFERROR(INDEX('Erg Alle'!$L$1:$L$65,LARGE(('Erg Alle'!$F$1:$F$65=$G$2)*(ROW('Erg Alle'!$F$1:$F$65)),COUNTIF('Erg Alle'!$F$1:$F$65,$G$2)+1-ROW(C22))),"")</f>
        <v/>
      </c>
      <c r="L27" s="267" t="str">
        <f t="array" aca="1" ref="L27" ca="1">IFERROR(INDEX('Erg Alle'!$M$1:$M$65,LARGE(('Erg Alle'!$F$1:$F$65=$G$2)*(ROW('Erg Alle'!$F$1:$F$65)),COUNTIF('Erg Alle'!$F$1:$F$65,$G$2)+1-ROW(C22))),"")</f>
        <v/>
      </c>
      <c r="M27" s="564" t="str">
        <f t="array" aca="1" ref="M27" ca="1">IFERROR(INDEX('Erg Alle'!$N$1:$N$65,LARGE(('Erg Alle'!$F$1:$F$65=$G$2)*(ROW('Erg Alle'!$F$1:$F$65)),COUNTIF('Erg Alle'!$F$1:$F$65,$G$2)+1-ROW(C22))),"")</f>
        <v/>
      </c>
      <c r="N27" s="273" t="str">
        <f t="array" aca="1" ref="N27" ca="1">IFERROR(INDEX('Erg Alle'!$O$1:$O$65,LARGE(('Erg Alle'!$F$1:$F$65=$G$2)*(ROW('Erg Alle'!$F$1:$F$65)),COUNTIF('Erg Alle'!$F$1:$F$65,$G$2)+1-ROW(C22))),"")</f>
        <v/>
      </c>
      <c r="O27" s="66" t="str">
        <f t="array" aca="1" ref="O27" ca="1">IFERROR(INDEX('Erg Alle'!$P$1:$P$65,LARGE(('Erg Alle'!$F$1:$F$65=$G$2)*(ROW('Erg Alle'!$F$1:$F$65)),COUNTIF('Erg Alle'!$F$1:$F$65,$G$2)+1-ROW(C22))),"")</f>
        <v/>
      </c>
    </row>
    <row r="28" spans="1:15" ht="24.75" customHeight="1">
      <c r="A28" s="467" t="str">
        <f t="array" aca="1" ref="A28" ca="1">IFERROR(INDEX('Erg Alle'!$A$1:$A$65,LARGE(('Erg Alle'!$F$1:$F$65=$G$2)*(ROW('Erg Alle'!$F$1:$F$65)),COUNTIF('Erg Alle'!$F$1:$F$65,$G$2)+1-ROW(C23))),"")</f>
        <v/>
      </c>
      <c r="B28" s="66" t="str">
        <f t="array" aca="1" ref="B28" ca="1">IFERROR(INDEX('Erg Alle'!$B$1:$B$65,LARGE(('Erg Alle'!$F$1:$F$65=$G$2)*(ROW('Erg Alle'!$F$1:$F$65)),COUNTIF('Erg Alle'!$F$1:$F$65,$G$2)+1-ROW(C23))),"")</f>
        <v/>
      </c>
      <c r="C28" s="68" t="str">
        <f t="array" aca="1" ref="C28" ca="1">IFERROR(INDEX('Erg Alle'!$C$1:$C$65,LARGE(('Erg Alle'!$F$1:$F$65=$G$2)*(ROW('Erg Alle'!$F$1:$F$65)),COUNTIF('Erg Alle'!$F$1:$F$65,$G$2)+1-ROW(C23))),"")</f>
        <v/>
      </c>
      <c r="D28" s="541" t="str">
        <f t="array" aca="1" ref="D28" ca="1">IFERROR(INDEX('Erg Alle'!$G$1:$G$65,LARGE(('Erg Alle'!$F$1:$F$65=$G$2)*(ROW('Erg Alle'!$F$1:$F$65)),COUNTIF('Erg Alle'!$F$1:$F$65,$G$2)+1-ROW(C23))),"")</f>
        <v/>
      </c>
      <c r="E28" s="277" t="str">
        <f t="array" aca="1" ref="E28" ca="1">IFERROR(INDEX('Erg Alle'!$D$1:$D$65,LARGE(('Erg Alle'!$F$1:$F$65=$G$2)*(ROW('Erg Alle'!$F$1:$F$65)),COUNTIF('Erg Alle'!$F$1:$F$65,$G$2)+1-ROW(C23))),"")</f>
        <v/>
      </c>
      <c r="F28" s="278" t="str">
        <f t="array" aca="1" ref="F28" ca="1">IFERROR(INDEX('Erg Alle'!$E$1:$E$65,LARGE(('Erg Alle'!$F$1:$F$65=$G$2)*(ROW('Erg Alle'!$F$1:$F$65)),COUNTIF('Erg Alle'!$F$1:$F$65,$G$2)+1-ROW(C23))),"")</f>
        <v/>
      </c>
      <c r="G28" s="70" t="str">
        <f t="array" aca="1" ref="G28" ca="1">IFERROR(INDEX('Erg Alle'!$H$1:$H$65,LARGE(('Erg Alle'!$F$1:$F$65=$G$2)*(ROW('Erg Alle'!$F$1:$F$65)),COUNTIF('Erg Alle'!$F$1:$F$65,$G$2)+1-ROW(C23))),"")</f>
        <v/>
      </c>
      <c r="H28" s="267" t="str">
        <f t="array" aca="1" ref="H28" ca="1">IFERROR(INDEX('Erg Alle'!$I$1:$I$65,LARGE(('Erg Alle'!$F$1:$F$65=$G$2)*(ROW('Erg Alle'!$F$1:$F$65)),COUNTIF('Erg Alle'!$F$1:$F$65,$G$2)+1-ROW(C23))),"")</f>
        <v/>
      </c>
      <c r="I28" s="70" t="str">
        <f t="array" aca="1" ref="I28" ca="1">IFERROR(INDEX('Erg Alle'!$J$1:$J$65,LARGE(('Erg Alle'!$F$1:$F$65=$G$2)*(ROW('Erg Alle'!$F$1:$F$65)),COUNTIF('Erg Alle'!$F$1:$F$65,$G$2)+1-ROW(C23))),"")</f>
        <v/>
      </c>
      <c r="J28" s="267" t="str">
        <f t="array" aca="1" ref="J28" ca="1">IFERROR(INDEX('Erg Alle'!$K$1:$K$65,LARGE(('Erg Alle'!$F$1:$F$65=$G$2)*(ROW('Erg Alle'!$F$1:$F$65)),COUNTIF('Erg Alle'!$F$1:$F$65,$G$2)+1-ROW(C23))),"")</f>
        <v/>
      </c>
      <c r="K28" s="70" t="str">
        <f t="array" aca="1" ref="K28" ca="1">IFERROR(INDEX('Erg Alle'!$L$1:$L$65,LARGE(('Erg Alle'!$F$1:$F$65=$G$2)*(ROW('Erg Alle'!$F$1:$F$65)),COUNTIF('Erg Alle'!$F$1:$F$65,$G$2)+1-ROW(C23))),"")</f>
        <v/>
      </c>
      <c r="L28" s="267" t="str">
        <f t="array" aca="1" ref="L28" ca="1">IFERROR(INDEX('Erg Alle'!$M$1:$M$65,LARGE(('Erg Alle'!$F$1:$F$65=$G$2)*(ROW('Erg Alle'!$F$1:$F$65)),COUNTIF('Erg Alle'!$F$1:$F$65,$G$2)+1-ROW(C23))),"")</f>
        <v/>
      </c>
      <c r="M28" s="564" t="str">
        <f t="array" aca="1" ref="M28" ca="1">IFERROR(INDEX('Erg Alle'!$N$1:$N$65,LARGE(('Erg Alle'!$F$1:$F$65=$G$2)*(ROW('Erg Alle'!$F$1:$F$65)),COUNTIF('Erg Alle'!$F$1:$F$65,$G$2)+1-ROW(C23))),"")</f>
        <v/>
      </c>
      <c r="N28" s="273" t="str">
        <f t="array" aca="1" ref="N28" ca="1">IFERROR(INDEX('Erg Alle'!$O$1:$O$65,LARGE(('Erg Alle'!$F$1:$F$65=$G$2)*(ROW('Erg Alle'!$F$1:$F$65)),COUNTIF('Erg Alle'!$F$1:$F$65,$G$2)+1-ROW(C23))),"")</f>
        <v/>
      </c>
      <c r="O28" s="66" t="str">
        <f t="array" aca="1" ref="O28" ca="1">IFERROR(INDEX('Erg Alle'!$P$1:$P$65,LARGE(('Erg Alle'!$F$1:$F$65=$G$2)*(ROW('Erg Alle'!$F$1:$F$65)),COUNTIF('Erg Alle'!$F$1:$F$65,$G$2)+1-ROW(C23))),"")</f>
        <v/>
      </c>
    </row>
    <row r="29" spans="1:15" ht="24.75" customHeight="1">
      <c r="A29" s="467" t="str">
        <f t="array" aca="1" ref="A29" ca="1">IFERROR(INDEX('Erg Alle'!$A$1:$A$65,LARGE(('Erg Alle'!$F$1:$F$65=$G$2)*(ROW('Erg Alle'!$F$1:$F$65)),COUNTIF('Erg Alle'!$F$1:$F$65,$G$2)+1-ROW(C24))),"")</f>
        <v/>
      </c>
      <c r="B29" s="66" t="str">
        <f t="array" aca="1" ref="B29" ca="1">IFERROR(INDEX('Erg Alle'!$B$1:$B$65,LARGE(('Erg Alle'!$F$1:$F$65=$G$2)*(ROW('Erg Alle'!$F$1:$F$65)),COUNTIF('Erg Alle'!$F$1:$F$65,$G$2)+1-ROW(C24))),"")</f>
        <v/>
      </c>
      <c r="C29" s="68" t="str">
        <f t="array" aca="1" ref="C29" ca="1">IFERROR(INDEX('Erg Alle'!$C$1:$C$65,LARGE(('Erg Alle'!$F$1:$F$65=$G$2)*(ROW('Erg Alle'!$F$1:$F$65)),COUNTIF('Erg Alle'!$F$1:$F$65,$G$2)+1-ROW(C24))),"")</f>
        <v/>
      </c>
      <c r="D29" s="541" t="str">
        <f t="array" aca="1" ref="D29" ca="1">IFERROR(INDEX('Erg Alle'!$G$1:$G$65,LARGE(('Erg Alle'!$F$1:$F$65=$G$2)*(ROW('Erg Alle'!$F$1:$F$65)),COUNTIF('Erg Alle'!$F$1:$F$65,$G$2)+1-ROW(C24))),"")</f>
        <v/>
      </c>
      <c r="E29" s="277" t="str">
        <f t="array" aca="1" ref="E29" ca="1">IFERROR(INDEX('Erg Alle'!$D$1:$D$65,LARGE(('Erg Alle'!$F$1:$F$65=$G$2)*(ROW('Erg Alle'!$F$1:$F$65)),COUNTIF('Erg Alle'!$F$1:$F$65,$G$2)+1-ROW(C24))),"")</f>
        <v/>
      </c>
      <c r="F29" s="278" t="str">
        <f t="array" aca="1" ref="F29" ca="1">IFERROR(INDEX('Erg Alle'!$E$1:$E$65,LARGE(('Erg Alle'!$F$1:$F$65=$G$2)*(ROW('Erg Alle'!$F$1:$F$65)),COUNTIF('Erg Alle'!$F$1:$F$65,$G$2)+1-ROW(C24))),"")</f>
        <v/>
      </c>
      <c r="G29" s="70" t="str">
        <f t="array" aca="1" ref="G29" ca="1">IFERROR(INDEX('Erg Alle'!$H$1:$H$65,LARGE(('Erg Alle'!$F$1:$F$65=$G$2)*(ROW('Erg Alle'!$F$1:$F$65)),COUNTIF('Erg Alle'!$F$1:$F$65,$G$2)+1-ROW(C24))),"")</f>
        <v/>
      </c>
      <c r="H29" s="267" t="str">
        <f t="array" aca="1" ref="H29" ca="1">IFERROR(INDEX('Erg Alle'!$I$1:$I$65,LARGE(('Erg Alle'!$F$1:$F$65=$G$2)*(ROW('Erg Alle'!$F$1:$F$65)),COUNTIF('Erg Alle'!$F$1:$F$65,$G$2)+1-ROW(C24))),"")</f>
        <v/>
      </c>
      <c r="I29" s="70" t="str">
        <f t="array" aca="1" ref="I29" ca="1">IFERROR(INDEX('Erg Alle'!$J$1:$J$65,LARGE(('Erg Alle'!$F$1:$F$65=$G$2)*(ROW('Erg Alle'!$F$1:$F$65)),COUNTIF('Erg Alle'!$F$1:$F$65,$G$2)+1-ROW(C24))),"")</f>
        <v/>
      </c>
      <c r="J29" s="267" t="str">
        <f t="array" aca="1" ref="J29" ca="1">IFERROR(INDEX('Erg Alle'!$K$1:$K$65,LARGE(('Erg Alle'!$F$1:$F$65=$G$2)*(ROW('Erg Alle'!$F$1:$F$65)),COUNTIF('Erg Alle'!$F$1:$F$65,$G$2)+1-ROW(C24))),"")</f>
        <v/>
      </c>
      <c r="K29" s="70" t="str">
        <f t="array" aca="1" ref="K29" ca="1">IFERROR(INDEX('Erg Alle'!$L$1:$L$65,LARGE(('Erg Alle'!$F$1:$F$65=$G$2)*(ROW('Erg Alle'!$F$1:$F$65)),COUNTIF('Erg Alle'!$F$1:$F$65,$G$2)+1-ROW(C24))),"")</f>
        <v/>
      </c>
      <c r="L29" s="267" t="str">
        <f t="array" aca="1" ref="L29" ca="1">IFERROR(INDEX('Erg Alle'!$M$1:$M$65,LARGE(('Erg Alle'!$F$1:$F$65=$G$2)*(ROW('Erg Alle'!$F$1:$F$65)),COUNTIF('Erg Alle'!$F$1:$F$65,$G$2)+1-ROW(C24))),"")</f>
        <v/>
      </c>
      <c r="M29" s="564" t="str">
        <f t="array" aca="1" ref="M29" ca="1">IFERROR(INDEX('Erg Alle'!$N$1:$N$65,LARGE(('Erg Alle'!$F$1:$F$65=$G$2)*(ROW('Erg Alle'!$F$1:$F$65)),COUNTIF('Erg Alle'!$F$1:$F$65,$G$2)+1-ROW(C24))),"")</f>
        <v/>
      </c>
      <c r="N29" s="273" t="str">
        <f t="array" aca="1" ref="N29" ca="1">IFERROR(INDEX('Erg Alle'!$O$1:$O$65,LARGE(('Erg Alle'!$F$1:$F$65=$G$2)*(ROW('Erg Alle'!$F$1:$F$65)),COUNTIF('Erg Alle'!$F$1:$F$65,$G$2)+1-ROW(C24))),"")</f>
        <v/>
      </c>
      <c r="O29" s="66" t="str">
        <f t="array" aca="1" ref="O29" ca="1">IFERROR(INDEX('Erg Alle'!$P$1:$P$65,LARGE(('Erg Alle'!$F$1:$F$65=$G$2)*(ROW('Erg Alle'!$F$1:$F$65)),COUNTIF('Erg Alle'!$F$1:$F$65,$G$2)+1-ROW(C24))),"")</f>
        <v/>
      </c>
    </row>
    <row r="30" spans="1:15" ht="24.75" customHeight="1">
      <c r="A30" s="467" t="str">
        <f t="array" aca="1" ref="A30" ca="1">IFERROR(INDEX('Erg Alle'!$A$1:$A$65,LARGE(('Erg Alle'!$F$1:$F$65=$G$2)*(ROW('Erg Alle'!$F$1:$F$65)),COUNTIF('Erg Alle'!$F$1:$F$65,$G$2)+1-ROW(C25))),"")</f>
        <v/>
      </c>
      <c r="B30" s="66" t="str">
        <f t="array" aca="1" ref="B30" ca="1">IFERROR(INDEX('Erg Alle'!$B$1:$B$65,LARGE(('Erg Alle'!$F$1:$F$65=$G$2)*(ROW('Erg Alle'!$F$1:$F$65)),COUNTIF('Erg Alle'!$F$1:$F$65,$G$2)+1-ROW(C25))),"")</f>
        <v/>
      </c>
      <c r="C30" s="68" t="str">
        <f t="array" aca="1" ref="C30" ca="1">IFERROR(INDEX('Erg Alle'!$C$1:$C$65,LARGE(('Erg Alle'!$F$1:$F$65=$G$2)*(ROW('Erg Alle'!$F$1:$F$65)),COUNTIF('Erg Alle'!$F$1:$F$65,$G$2)+1-ROW(C25))),"")</f>
        <v/>
      </c>
      <c r="D30" s="541" t="str">
        <f t="array" aca="1" ref="D30" ca="1">IFERROR(INDEX('Erg Alle'!$G$1:$G$65,LARGE(('Erg Alle'!$F$1:$F$65=$G$2)*(ROW('Erg Alle'!$F$1:$F$65)),COUNTIF('Erg Alle'!$F$1:$F$65,$G$2)+1-ROW(C25))),"")</f>
        <v/>
      </c>
      <c r="E30" s="277" t="str">
        <f t="array" aca="1" ref="E30" ca="1">IFERROR(INDEX('Erg Alle'!$D$1:$D$65,LARGE(('Erg Alle'!$F$1:$F$65=$G$2)*(ROW('Erg Alle'!$F$1:$F$65)),COUNTIF('Erg Alle'!$F$1:$F$65,$G$2)+1-ROW(C25))),"")</f>
        <v/>
      </c>
      <c r="F30" s="278" t="str">
        <f t="array" aca="1" ref="F30" ca="1">IFERROR(INDEX('Erg Alle'!$E$1:$E$65,LARGE(('Erg Alle'!$F$1:$F$65=$G$2)*(ROW('Erg Alle'!$F$1:$F$65)),COUNTIF('Erg Alle'!$F$1:$F$65,$G$2)+1-ROW(C25))),"")</f>
        <v/>
      </c>
      <c r="G30" s="70" t="str">
        <f t="array" aca="1" ref="G30" ca="1">IFERROR(INDEX('Erg Alle'!$H$1:$H$65,LARGE(('Erg Alle'!$F$1:$F$65=$G$2)*(ROW('Erg Alle'!$F$1:$F$65)),COUNTIF('Erg Alle'!$F$1:$F$65,$G$2)+1-ROW(C25))),"")</f>
        <v/>
      </c>
      <c r="H30" s="267" t="str">
        <f t="array" aca="1" ref="H30" ca="1">IFERROR(INDEX('Erg Alle'!$I$1:$I$65,LARGE(('Erg Alle'!$F$1:$F$65=$G$2)*(ROW('Erg Alle'!$F$1:$F$65)),COUNTIF('Erg Alle'!$F$1:$F$65,$G$2)+1-ROW(C25))),"")</f>
        <v/>
      </c>
      <c r="I30" s="70" t="str">
        <f t="array" aca="1" ref="I30" ca="1">IFERROR(INDEX('Erg Alle'!$J$1:$J$65,LARGE(('Erg Alle'!$F$1:$F$65=$G$2)*(ROW('Erg Alle'!$F$1:$F$65)),COUNTIF('Erg Alle'!$F$1:$F$65,$G$2)+1-ROW(C25))),"")</f>
        <v/>
      </c>
      <c r="J30" s="267" t="str">
        <f t="array" aca="1" ref="J30" ca="1">IFERROR(INDEX('Erg Alle'!$K$1:$K$65,LARGE(('Erg Alle'!$F$1:$F$65=$G$2)*(ROW('Erg Alle'!$F$1:$F$65)),COUNTIF('Erg Alle'!$F$1:$F$65,$G$2)+1-ROW(C25))),"")</f>
        <v/>
      </c>
      <c r="K30" s="70" t="str">
        <f t="array" aca="1" ref="K30" ca="1">IFERROR(INDEX('Erg Alle'!$L$1:$L$65,LARGE(('Erg Alle'!$F$1:$F$65=$G$2)*(ROW('Erg Alle'!$F$1:$F$65)),COUNTIF('Erg Alle'!$F$1:$F$65,$G$2)+1-ROW(C25))),"")</f>
        <v/>
      </c>
      <c r="L30" s="267" t="str">
        <f t="array" aca="1" ref="L30" ca="1">IFERROR(INDEX('Erg Alle'!$M$1:$M$65,LARGE(('Erg Alle'!$F$1:$F$65=$G$2)*(ROW('Erg Alle'!$F$1:$F$65)),COUNTIF('Erg Alle'!$F$1:$F$65,$G$2)+1-ROW(C25))),"")</f>
        <v/>
      </c>
      <c r="M30" s="564" t="str">
        <f t="array" aca="1" ref="M30" ca="1">IFERROR(INDEX('Erg Alle'!$N$1:$N$65,LARGE(('Erg Alle'!$F$1:$F$65=$G$2)*(ROW('Erg Alle'!$F$1:$F$65)),COUNTIF('Erg Alle'!$F$1:$F$65,$G$2)+1-ROW(C25))),"")</f>
        <v/>
      </c>
      <c r="N30" s="273" t="str">
        <f t="array" aca="1" ref="N30" ca="1">IFERROR(INDEX('Erg Alle'!$O$1:$O$65,LARGE(('Erg Alle'!$F$1:$F$65=$G$2)*(ROW('Erg Alle'!$F$1:$F$65)),COUNTIF('Erg Alle'!$F$1:$F$65,$G$2)+1-ROW(C25))),"")</f>
        <v/>
      </c>
      <c r="O30" s="66" t="str">
        <f t="array" aca="1" ref="O30" ca="1">IFERROR(INDEX('Erg Alle'!$P$1:$P$65,LARGE(('Erg Alle'!$F$1:$F$65=$G$2)*(ROW('Erg Alle'!$F$1:$F$65)),COUNTIF('Erg Alle'!$F$1:$F$65,$G$2)+1-ROW(C25))),"")</f>
        <v/>
      </c>
    </row>
    <row r="31" spans="1:15" ht="24.75" customHeight="1">
      <c r="A31" s="467" t="str">
        <f t="array" aca="1" ref="A31" ca="1">IFERROR(INDEX('Erg Alle'!$A$1:$A$65,LARGE(('Erg Alle'!$F$1:$F$65=$G$2)*(ROW('Erg Alle'!$F$1:$F$65)),COUNTIF('Erg Alle'!$F$1:$F$65,$G$2)+1-ROW(C26))),"")</f>
        <v/>
      </c>
      <c r="B31" s="66" t="str">
        <f t="array" aca="1" ref="B31" ca="1">IFERROR(INDEX('Erg Alle'!$B$1:$B$65,LARGE(('Erg Alle'!$F$1:$F$65=$G$2)*(ROW('Erg Alle'!$F$1:$F$65)),COUNTIF('Erg Alle'!$F$1:$F$65,$G$2)+1-ROW(C26))),"")</f>
        <v/>
      </c>
      <c r="C31" s="68" t="str">
        <f t="array" aca="1" ref="C31" ca="1">IFERROR(INDEX('Erg Alle'!$C$1:$C$65,LARGE(('Erg Alle'!$F$1:$F$65=$G$2)*(ROW('Erg Alle'!$F$1:$F$65)),COUNTIF('Erg Alle'!$F$1:$F$65,$G$2)+1-ROW(C26))),"")</f>
        <v/>
      </c>
      <c r="D31" s="541" t="str">
        <f t="array" aca="1" ref="D31" ca="1">IFERROR(INDEX('Erg Alle'!$G$1:$G$65,LARGE(('Erg Alle'!$F$1:$F$65=$G$2)*(ROW('Erg Alle'!$F$1:$F$65)),COUNTIF('Erg Alle'!$F$1:$F$65,$G$2)+1-ROW(C26))),"")</f>
        <v/>
      </c>
      <c r="E31" s="277" t="str">
        <f t="array" aca="1" ref="E31" ca="1">IFERROR(INDEX('Erg Alle'!$D$1:$D$65,LARGE(('Erg Alle'!$F$1:$F$65=$G$2)*(ROW('Erg Alle'!$F$1:$F$65)),COUNTIF('Erg Alle'!$F$1:$F$65,$G$2)+1-ROW(C26))),"")</f>
        <v/>
      </c>
      <c r="F31" s="278" t="str">
        <f t="array" aca="1" ref="F31" ca="1">IFERROR(INDEX('Erg Alle'!$E$1:$E$65,LARGE(('Erg Alle'!$F$1:$F$65=$G$2)*(ROW('Erg Alle'!$F$1:$F$65)),COUNTIF('Erg Alle'!$F$1:$F$65,$G$2)+1-ROW(C26))),"")</f>
        <v/>
      </c>
      <c r="G31" s="70" t="str">
        <f t="array" aca="1" ref="G31" ca="1">IFERROR(INDEX('Erg Alle'!$H$1:$H$65,LARGE(('Erg Alle'!$F$1:$F$65=$G$2)*(ROW('Erg Alle'!$F$1:$F$65)),COUNTIF('Erg Alle'!$F$1:$F$65,$G$2)+1-ROW(C26))),"")</f>
        <v/>
      </c>
      <c r="H31" s="267" t="str">
        <f t="array" aca="1" ref="H31" ca="1">IFERROR(INDEX('Erg Alle'!$I$1:$I$65,LARGE(('Erg Alle'!$F$1:$F$65=$G$2)*(ROW('Erg Alle'!$F$1:$F$65)),COUNTIF('Erg Alle'!$F$1:$F$65,$G$2)+1-ROW(C26))),"")</f>
        <v/>
      </c>
      <c r="I31" s="70" t="str">
        <f t="array" aca="1" ref="I31" ca="1">IFERROR(INDEX('Erg Alle'!$J$1:$J$65,LARGE(('Erg Alle'!$F$1:$F$65=$G$2)*(ROW('Erg Alle'!$F$1:$F$65)),COUNTIF('Erg Alle'!$F$1:$F$65,$G$2)+1-ROW(C26))),"")</f>
        <v/>
      </c>
      <c r="J31" s="267" t="str">
        <f t="array" aca="1" ref="J31" ca="1">IFERROR(INDEX('Erg Alle'!$K$1:$K$65,LARGE(('Erg Alle'!$F$1:$F$65=$G$2)*(ROW('Erg Alle'!$F$1:$F$65)),COUNTIF('Erg Alle'!$F$1:$F$65,$G$2)+1-ROW(C26))),"")</f>
        <v/>
      </c>
      <c r="K31" s="70" t="str">
        <f t="array" aca="1" ref="K31" ca="1">IFERROR(INDEX('Erg Alle'!$L$1:$L$65,LARGE(('Erg Alle'!$F$1:$F$65=$G$2)*(ROW('Erg Alle'!$F$1:$F$65)),COUNTIF('Erg Alle'!$F$1:$F$65,$G$2)+1-ROW(C26))),"")</f>
        <v/>
      </c>
      <c r="L31" s="267" t="str">
        <f t="array" aca="1" ref="L31" ca="1">IFERROR(INDEX('Erg Alle'!$M$1:$M$65,LARGE(('Erg Alle'!$F$1:$F$65=$G$2)*(ROW('Erg Alle'!$F$1:$F$65)),COUNTIF('Erg Alle'!$F$1:$F$65,$G$2)+1-ROW(C26))),"")</f>
        <v/>
      </c>
      <c r="M31" s="564" t="str">
        <f t="array" aca="1" ref="M31" ca="1">IFERROR(INDEX('Erg Alle'!$N$1:$N$65,LARGE(('Erg Alle'!$F$1:$F$65=$G$2)*(ROW('Erg Alle'!$F$1:$F$65)),COUNTIF('Erg Alle'!$F$1:$F$65,$G$2)+1-ROW(C26))),"")</f>
        <v/>
      </c>
      <c r="N31" s="273" t="str">
        <f t="array" aca="1" ref="N31" ca="1">IFERROR(INDEX('Erg Alle'!$O$1:$O$65,LARGE(('Erg Alle'!$F$1:$F$65=$G$2)*(ROW('Erg Alle'!$F$1:$F$65)),COUNTIF('Erg Alle'!$F$1:$F$65,$G$2)+1-ROW(C26))),"")</f>
        <v/>
      </c>
      <c r="O31" s="66" t="str">
        <f t="array" aca="1" ref="O31" ca="1">IFERROR(INDEX('Erg Alle'!$P$1:$P$65,LARGE(('Erg Alle'!$F$1:$F$65=$G$2)*(ROW('Erg Alle'!$F$1:$F$65)),COUNTIF('Erg Alle'!$F$1:$F$65,$G$2)+1-ROW(C26))),"")</f>
        <v/>
      </c>
    </row>
    <row r="32" spans="1:15" ht="24.75" customHeight="1">
      <c r="A32" s="467" t="str">
        <f t="array" aca="1" ref="A32" ca="1">IFERROR(INDEX('Erg Alle'!$A$1:$A$65,LARGE(('Erg Alle'!$F$1:$F$65=$G$2)*(ROW('Erg Alle'!$F$1:$F$65)),COUNTIF('Erg Alle'!$F$1:$F$65,$G$2)+1-ROW(C27))),"")</f>
        <v/>
      </c>
      <c r="B32" s="66" t="str">
        <f t="array" aca="1" ref="B32" ca="1">IFERROR(INDEX('Erg Alle'!$B$1:$B$65,LARGE(('Erg Alle'!$F$1:$F$65=$G$2)*(ROW('Erg Alle'!$F$1:$F$65)),COUNTIF('Erg Alle'!$F$1:$F$65,$G$2)+1-ROW(C27))),"")</f>
        <v/>
      </c>
      <c r="C32" s="68" t="str">
        <f t="array" aca="1" ref="C32" ca="1">IFERROR(INDEX('Erg Alle'!$C$1:$C$65,LARGE(('Erg Alle'!$F$1:$F$65=$G$2)*(ROW('Erg Alle'!$F$1:$F$65)),COUNTIF('Erg Alle'!$F$1:$F$65,$G$2)+1-ROW(C27))),"")</f>
        <v/>
      </c>
      <c r="D32" s="541" t="str">
        <f t="array" aca="1" ref="D32" ca="1">IFERROR(INDEX('Erg Alle'!$G$1:$G$65,LARGE(('Erg Alle'!$F$1:$F$65=$G$2)*(ROW('Erg Alle'!$F$1:$F$65)),COUNTIF('Erg Alle'!$F$1:$F$65,$G$2)+1-ROW(C27))),"")</f>
        <v/>
      </c>
      <c r="E32" s="277" t="str">
        <f t="array" aca="1" ref="E32" ca="1">IFERROR(INDEX('Erg Alle'!$D$1:$D$65,LARGE(('Erg Alle'!$F$1:$F$65=$G$2)*(ROW('Erg Alle'!$F$1:$F$65)),COUNTIF('Erg Alle'!$F$1:$F$65,$G$2)+1-ROW(C27))),"")</f>
        <v/>
      </c>
      <c r="F32" s="278" t="str">
        <f t="array" aca="1" ref="F32" ca="1">IFERROR(INDEX('Erg Alle'!$E$1:$E$65,LARGE(('Erg Alle'!$F$1:$F$65=$G$2)*(ROW('Erg Alle'!$F$1:$F$65)),COUNTIF('Erg Alle'!$F$1:$F$65,$G$2)+1-ROW(C27))),"")</f>
        <v/>
      </c>
      <c r="G32" s="70" t="str">
        <f t="array" aca="1" ref="G32" ca="1">IFERROR(INDEX('Erg Alle'!$H$1:$H$65,LARGE(('Erg Alle'!$F$1:$F$65=$G$2)*(ROW('Erg Alle'!$F$1:$F$65)),COUNTIF('Erg Alle'!$F$1:$F$65,$G$2)+1-ROW(C27))),"")</f>
        <v/>
      </c>
      <c r="H32" s="267" t="str">
        <f t="array" aca="1" ref="H32" ca="1">IFERROR(INDEX('Erg Alle'!$I$1:$I$65,LARGE(('Erg Alle'!$F$1:$F$65=$G$2)*(ROW('Erg Alle'!$F$1:$F$65)),COUNTIF('Erg Alle'!$F$1:$F$65,$G$2)+1-ROW(C27))),"")</f>
        <v/>
      </c>
      <c r="I32" s="70" t="str">
        <f t="array" aca="1" ref="I32" ca="1">IFERROR(INDEX('Erg Alle'!$J$1:$J$65,LARGE(('Erg Alle'!$F$1:$F$65=$G$2)*(ROW('Erg Alle'!$F$1:$F$65)),COUNTIF('Erg Alle'!$F$1:$F$65,$G$2)+1-ROW(C27))),"")</f>
        <v/>
      </c>
      <c r="J32" s="267" t="str">
        <f t="array" aca="1" ref="J32" ca="1">IFERROR(INDEX('Erg Alle'!$K$1:$K$65,LARGE(('Erg Alle'!$F$1:$F$65=$G$2)*(ROW('Erg Alle'!$F$1:$F$65)),COUNTIF('Erg Alle'!$F$1:$F$65,$G$2)+1-ROW(C27))),"")</f>
        <v/>
      </c>
      <c r="K32" s="70" t="str">
        <f t="array" aca="1" ref="K32" ca="1">IFERROR(INDEX('Erg Alle'!$L$1:$L$65,LARGE(('Erg Alle'!$F$1:$F$65=$G$2)*(ROW('Erg Alle'!$F$1:$F$65)),COUNTIF('Erg Alle'!$F$1:$F$65,$G$2)+1-ROW(C27))),"")</f>
        <v/>
      </c>
      <c r="L32" s="267" t="str">
        <f t="array" aca="1" ref="L32" ca="1">IFERROR(INDEX('Erg Alle'!$M$1:$M$65,LARGE(('Erg Alle'!$F$1:$F$65=$G$2)*(ROW('Erg Alle'!$F$1:$F$65)),COUNTIF('Erg Alle'!$F$1:$F$65,$G$2)+1-ROW(C27))),"")</f>
        <v/>
      </c>
      <c r="M32" s="564" t="str">
        <f t="array" aca="1" ref="M32" ca="1">IFERROR(INDEX('Erg Alle'!$N$1:$N$65,LARGE(('Erg Alle'!$F$1:$F$65=$G$2)*(ROW('Erg Alle'!$F$1:$F$65)),COUNTIF('Erg Alle'!$F$1:$F$65,$G$2)+1-ROW(C27))),"")</f>
        <v/>
      </c>
      <c r="N32" s="273" t="str">
        <f t="array" aca="1" ref="N32" ca="1">IFERROR(INDEX('Erg Alle'!$O$1:$O$65,LARGE(('Erg Alle'!$F$1:$F$65=$G$2)*(ROW('Erg Alle'!$F$1:$F$65)),COUNTIF('Erg Alle'!$F$1:$F$65,$G$2)+1-ROW(C27))),"")</f>
        <v/>
      </c>
      <c r="O32" s="66" t="str">
        <f t="array" aca="1" ref="O32" ca="1">IFERROR(INDEX('Erg Alle'!$P$1:$P$65,LARGE(('Erg Alle'!$F$1:$F$65=$G$2)*(ROW('Erg Alle'!$F$1:$F$65)),COUNTIF('Erg Alle'!$F$1:$F$65,$G$2)+1-ROW(C27))),"")</f>
        <v/>
      </c>
    </row>
    <row r="33" spans="1:15" ht="24.75" customHeight="1">
      <c r="A33" s="467" t="str">
        <f t="array" aca="1" ref="A33" ca="1">IFERROR(INDEX('Erg Alle'!$A$1:$A$65,LARGE(('Erg Alle'!$F$1:$F$65=$G$2)*(ROW('Erg Alle'!$F$1:$F$65)),COUNTIF('Erg Alle'!$F$1:$F$65,$G$2)+1-ROW(C28))),"")</f>
        <v/>
      </c>
      <c r="B33" s="66" t="str">
        <f t="array" aca="1" ref="B33" ca="1">IFERROR(INDEX('Erg Alle'!$B$1:$B$65,LARGE(('Erg Alle'!$F$1:$F$65=$G$2)*(ROW('Erg Alle'!$F$1:$F$65)),COUNTIF('Erg Alle'!$F$1:$F$65,$G$2)+1-ROW(C28))),"")</f>
        <v/>
      </c>
      <c r="C33" s="68" t="str">
        <f t="array" aca="1" ref="C33" ca="1">IFERROR(INDEX('Erg Alle'!$C$1:$C$65,LARGE(('Erg Alle'!$F$1:$F$65=$G$2)*(ROW('Erg Alle'!$F$1:$F$65)),COUNTIF('Erg Alle'!$F$1:$F$65,$G$2)+1-ROW(C28))),"")</f>
        <v/>
      </c>
      <c r="D33" s="541" t="str">
        <f t="array" aca="1" ref="D33" ca="1">IFERROR(INDEX('Erg Alle'!$G$1:$G$65,LARGE(('Erg Alle'!$F$1:$F$65=$G$2)*(ROW('Erg Alle'!$F$1:$F$65)),COUNTIF('Erg Alle'!$F$1:$F$65,$G$2)+1-ROW(C28))),"")</f>
        <v/>
      </c>
      <c r="E33" s="277" t="str">
        <f t="array" aca="1" ref="E33" ca="1">IFERROR(INDEX('Erg Alle'!$D$1:$D$65,LARGE(('Erg Alle'!$F$1:$F$65=$G$2)*(ROW('Erg Alle'!$F$1:$F$65)),COUNTIF('Erg Alle'!$F$1:$F$65,$G$2)+1-ROW(C28))),"")</f>
        <v/>
      </c>
      <c r="F33" s="278" t="str">
        <f t="array" aca="1" ref="F33" ca="1">IFERROR(INDEX('Erg Alle'!$E$1:$E$65,LARGE(('Erg Alle'!$F$1:$F$65=$G$2)*(ROW('Erg Alle'!$F$1:$F$65)),COUNTIF('Erg Alle'!$F$1:$F$65,$G$2)+1-ROW(C28))),"")</f>
        <v/>
      </c>
      <c r="G33" s="70" t="str">
        <f t="array" aca="1" ref="G33" ca="1">IFERROR(INDEX('Erg Alle'!$H$1:$H$65,LARGE(('Erg Alle'!$F$1:$F$65=$G$2)*(ROW('Erg Alle'!$F$1:$F$65)),COUNTIF('Erg Alle'!$F$1:$F$65,$G$2)+1-ROW(C28))),"")</f>
        <v/>
      </c>
      <c r="H33" s="267" t="str">
        <f t="array" aca="1" ref="H33" ca="1">IFERROR(INDEX('Erg Alle'!$I$1:$I$65,LARGE(('Erg Alle'!$F$1:$F$65=$G$2)*(ROW('Erg Alle'!$F$1:$F$65)),COUNTIF('Erg Alle'!$F$1:$F$65,$G$2)+1-ROW(C28))),"")</f>
        <v/>
      </c>
      <c r="I33" s="70" t="str">
        <f t="array" aca="1" ref="I33" ca="1">IFERROR(INDEX('Erg Alle'!$J$1:$J$65,LARGE(('Erg Alle'!$F$1:$F$65=$G$2)*(ROW('Erg Alle'!$F$1:$F$65)),COUNTIF('Erg Alle'!$F$1:$F$65,$G$2)+1-ROW(C28))),"")</f>
        <v/>
      </c>
      <c r="J33" s="267" t="str">
        <f t="array" aca="1" ref="J33" ca="1">IFERROR(INDEX('Erg Alle'!$K$1:$K$65,LARGE(('Erg Alle'!$F$1:$F$65=$G$2)*(ROW('Erg Alle'!$F$1:$F$65)),COUNTIF('Erg Alle'!$F$1:$F$65,$G$2)+1-ROW(C28))),"")</f>
        <v/>
      </c>
      <c r="K33" s="70" t="str">
        <f t="array" aca="1" ref="K33" ca="1">IFERROR(INDEX('Erg Alle'!$L$1:$L$65,LARGE(('Erg Alle'!$F$1:$F$65=$G$2)*(ROW('Erg Alle'!$F$1:$F$65)),COUNTIF('Erg Alle'!$F$1:$F$65,$G$2)+1-ROW(C28))),"")</f>
        <v/>
      </c>
      <c r="L33" s="267" t="str">
        <f t="array" aca="1" ref="L33" ca="1">IFERROR(INDEX('Erg Alle'!$M$1:$M$65,LARGE(('Erg Alle'!$F$1:$F$65=$G$2)*(ROW('Erg Alle'!$F$1:$F$65)),COUNTIF('Erg Alle'!$F$1:$F$65,$G$2)+1-ROW(C28))),"")</f>
        <v/>
      </c>
      <c r="M33" s="564" t="str">
        <f t="array" aca="1" ref="M33" ca="1">IFERROR(INDEX('Erg Alle'!$N$1:$N$65,LARGE(('Erg Alle'!$F$1:$F$65=$G$2)*(ROW('Erg Alle'!$F$1:$F$65)),COUNTIF('Erg Alle'!$F$1:$F$65,$G$2)+1-ROW(C28))),"")</f>
        <v/>
      </c>
      <c r="N33" s="273" t="str">
        <f t="array" aca="1" ref="N33" ca="1">IFERROR(INDEX('Erg Alle'!$O$1:$O$65,LARGE(('Erg Alle'!$F$1:$F$65=$G$2)*(ROW('Erg Alle'!$F$1:$F$65)),COUNTIF('Erg Alle'!$F$1:$F$65,$G$2)+1-ROW(C28))),"")</f>
        <v/>
      </c>
      <c r="O33" s="66" t="str">
        <f t="array" aca="1" ref="O33" ca="1">IFERROR(INDEX('Erg Alle'!$P$1:$P$65,LARGE(('Erg Alle'!$F$1:$F$65=$G$2)*(ROW('Erg Alle'!$F$1:$F$65)),COUNTIF('Erg Alle'!$F$1:$F$65,$G$2)+1-ROW(C28))),"")</f>
        <v/>
      </c>
    </row>
    <row r="34" spans="1:15" ht="24.75" customHeight="1">
      <c r="A34" s="467" t="str">
        <f t="array" aca="1" ref="A34" ca="1">IFERROR(INDEX('Erg Alle'!$A$1:$A$65,LARGE(('Erg Alle'!$F$1:$F$65=$G$2)*(ROW('Erg Alle'!$F$1:$F$65)),COUNTIF('Erg Alle'!$F$1:$F$65,$G$2)+1-ROW(C29))),"")</f>
        <v/>
      </c>
      <c r="B34" s="66" t="str">
        <f t="array" aca="1" ref="B34" ca="1">IFERROR(INDEX('Erg Alle'!$B$1:$B$65,LARGE(('Erg Alle'!$F$1:$F$65=$G$2)*(ROW('Erg Alle'!$F$1:$F$65)),COUNTIF('Erg Alle'!$F$1:$F$65,$G$2)+1-ROW(C29))),"")</f>
        <v/>
      </c>
      <c r="C34" s="68" t="str">
        <f t="array" aca="1" ref="C34" ca="1">IFERROR(INDEX('Erg Alle'!$C$1:$C$65,LARGE(('Erg Alle'!$F$1:$F$65=$G$2)*(ROW('Erg Alle'!$F$1:$F$65)),COUNTIF('Erg Alle'!$F$1:$F$65,$G$2)+1-ROW(C29))),"")</f>
        <v/>
      </c>
      <c r="D34" s="541" t="str">
        <f t="array" aca="1" ref="D34" ca="1">IFERROR(INDEX('Erg Alle'!$G$1:$G$65,LARGE(('Erg Alle'!$F$1:$F$65=$G$2)*(ROW('Erg Alle'!$F$1:$F$65)),COUNTIF('Erg Alle'!$F$1:$F$65,$G$2)+1-ROW(C29))),"")</f>
        <v/>
      </c>
      <c r="E34" s="277" t="str">
        <f t="array" aca="1" ref="E34" ca="1">IFERROR(INDEX('Erg Alle'!$D$1:$D$65,LARGE(('Erg Alle'!$F$1:$F$65=$G$2)*(ROW('Erg Alle'!$F$1:$F$65)),COUNTIF('Erg Alle'!$F$1:$F$65,$G$2)+1-ROW(C29))),"")</f>
        <v/>
      </c>
      <c r="F34" s="278" t="str">
        <f t="array" aca="1" ref="F34" ca="1">IFERROR(INDEX('Erg Alle'!$E$1:$E$65,LARGE(('Erg Alle'!$F$1:$F$65=$G$2)*(ROW('Erg Alle'!$F$1:$F$65)),COUNTIF('Erg Alle'!$F$1:$F$65,$G$2)+1-ROW(C29))),"")</f>
        <v/>
      </c>
      <c r="G34" s="70" t="str">
        <f t="array" aca="1" ref="G34" ca="1">IFERROR(INDEX('Erg Alle'!$H$1:$H$65,LARGE(('Erg Alle'!$F$1:$F$65=$G$2)*(ROW('Erg Alle'!$F$1:$F$65)),COUNTIF('Erg Alle'!$F$1:$F$65,$G$2)+1-ROW(C29))),"")</f>
        <v/>
      </c>
      <c r="H34" s="267" t="str">
        <f t="array" aca="1" ref="H34" ca="1">IFERROR(INDEX('Erg Alle'!$I$1:$I$65,LARGE(('Erg Alle'!$F$1:$F$65=$G$2)*(ROW('Erg Alle'!$F$1:$F$65)),COUNTIF('Erg Alle'!$F$1:$F$65,$G$2)+1-ROW(C29))),"")</f>
        <v/>
      </c>
      <c r="I34" s="70" t="str">
        <f t="array" aca="1" ref="I34" ca="1">IFERROR(INDEX('Erg Alle'!$J$1:$J$65,LARGE(('Erg Alle'!$F$1:$F$65=$G$2)*(ROW('Erg Alle'!$F$1:$F$65)),COUNTIF('Erg Alle'!$F$1:$F$65,$G$2)+1-ROW(C29))),"")</f>
        <v/>
      </c>
      <c r="J34" s="267" t="str">
        <f t="array" aca="1" ref="J34" ca="1">IFERROR(INDEX('Erg Alle'!$K$1:$K$65,LARGE(('Erg Alle'!$F$1:$F$65=$G$2)*(ROW('Erg Alle'!$F$1:$F$65)),COUNTIF('Erg Alle'!$F$1:$F$65,$G$2)+1-ROW(C29))),"")</f>
        <v/>
      </c>
      <c r="K34" s="70" t="str">
        <f t="array" aca="1" ref="K34" ca="1">IFERROR(INDEX('Erg Alle'!$L$1:$L$65,LARGE(('Erg Alle'!$F$1:$F$65=$G$2)*(ROW('Erg Alle'!$F$1:$F$65)),COUNTIF('Erg Alle'!$F$1:$F$65,$G$2)+1-ROW(C29))),"")</f>
        <v/>
      </c>
      <c r="L34" s="267" t="str">
        <f t="array" aca="1" ref="L34" ca="1">IFERROR(INDEX('Erg Alle'!$M$1:$M$65,LARGE(('Erg Alle'!$F$1:$F$65=$G$2)*(ROW('Erg Alle'!$F$1:$F$65)),COUNTIF('Erg Alle'!$F$1:$F$65,$G$2)+1-ROW(C29))),"")</f>
        <v/>
      </c>
      <c r="M34" s="564" t="str">
        <f t="array" aca="1" ref="M34" ca="1">IFERROR(INDEX('Erg Alle'!$N$1:$N$65,LARGE(('Erg Alle'!$F$1:$F$65=$G$2)*(ROW('Erg Alle'!$F$1:$F$65)),COUNTIF('Erg Alle'!$F$1:$F$65,$G$2)+1-ROW(C29))),"")</f>
        <v/>
      </c>
      <c r="N34" s="273" t="str">
        <f t="array" aca="1" ref="N34" ca="1">IFERROR(INDEX('Erg Alle'!$O$1:$O$65,LARGE(('Erg Alle'!$F$1:$F$65=$G$2)*(ROW('Erg Alle'!$F$1:$F$65)),COUNTIF('Erg Alle'!$F$1:$F$65,$G$2)+1-ROW(C29))),"")</f>
        <v/>
      </c>
      <c r="O34" s="66" t="str">
        <f t="array" aca="1" ref="O34" ca="1">IFERROR(INDEX('Erg Alle'!$P$1:$P$65,LARGE(('Erg Alle'!$F$1:$F$65=$G$2)*(ROW('Erg Alle'!$F$1:$F$65)),COUNTIF('Erg Alle'!$F$1:$F$65,$G$2)+1-ROW(C29))),"")</f>
        <v/>
      </c>
    </row>
    <row r="35" spans="1:15" ht="24.75" customHeight="1">
      <c r="A35" s="467" t="str">
        <f t="array" aca="1" ref="A35" ca="1">IFERROR(INDEX('Erg Alle'!$A$1:$A$65,LARGE(('Erg Alle'!$F$1:$F$65=$G$2)*(ROW('Erg Alle'!$F$1:$F$65)),COUNTIF('Erg Alle'!$F$1:$F$65,$G$2)+1-ROW(C30))),"")</f>
        <v/>
      </c>
      <c r="B35" s="66" t="str">
        <f t="array" aca="1" ref="B35" ca="1">IFERROR(INDEX('Erg Alle'!$B$1:$B$65,LARGE(('Erg Alle'!$F$1:$F$65=$G$2)*(ROW('Erg Alle'!$F$1:$F$65)),COUNTIF('Erg Alle'!$F$1:$F$65,$G$2)+1-ROW(C30))),"")</f>
        <v/>
      </c>
      <c r="C35" s="68" t="str">
        <f t="array" aca="1" ref="C35" ca="1">IFERROR(INDEX('Erg Alle'!$C$1:$C$65,LARGE(('Erg Alle'!$F$1:$F$65=$G$2)*(ROW('Erg Alle'!$F$1:$F$65)),COUNTIF('Erg Alle'!$F$1:$F$65,$G$2)+1-ROW(C30))),"")</f>
        <v/>
      </c>
      <c r="D35" s="541" t="str">
        <f t="array" aca="1" ref="D35" ca="1">IFERROR(INDEX('Erg Alle'!$G$1:$G$65,LARGE(('Erg Alle'!$F$1:$F$65=$G$2)*(ROW('Erg Alle'!$F$1:$F$65)),COUNTIF('Erg Alle'!$F$1:$F$65,$G$2)+1-ROW(C30))),"")</f>
        <v/>
      </c>
      <c r="E35" s="277" t="str">
        <f t="array" aca="1" ref="E35" ca="1">IFERROR(INDEX('Erg Alle'!$D$1:$D$65,LARGE(('Erg Alle'!$F$1:$F$65=$G$2)*(ROW('Erg Alle'!$F$1:$F$65)),COUNTIF('Erg Alle'!$F$1:$F$65,$G$2)+1-ROW(C30))),"")</f>
        <v/>
      </c>
      <c r="F35" s="278" t="str">
        <f t="array" aca="1" ref="F35" ca="1">IFERROR(INDEX('Erg Alle'!$E$1:$E$65,LARGE(('Erg Alle'!$F$1:$F$65=$G$2)*(ROW('Erg Alle'!$F$1:$F$65)),COUNTIF('Erg Alle'!$F$1:$F$65,$G$2)+1-ROW(C30))),"")</f>
        <v/>
      </c>
      <c r="G35" s="70" t="str">
        <f t="array" aca="1" ref="G35" ca="1">IFERROR(INDEX('Erg Alle'!$H$1:$H$65,LARGE(('Erg Alle'!$F$1:$F$65=$G$2)*(ROW('Erg Alle'!$F$1:$F$65)),COUNTIF('Erg Alle'!$F$1:$F$65,$G$2)+1-ROW(C30))),"")</f>
        <v/>
      </c>
      <c r="H35" s="267" t="str">
        <f t="array" aca="1" ref="H35" ca="1">IFERROR(INDEX('Erg Alle'!$I$1:$I$65,LARGE(('Erg Alle'!$F$1:$F$65=$G$2)*(ROW('Erg Alle'!$F$1:$F$65)),COUNTIF('Erg Alle'!$F$1:$F$65,$G$2)+1-ROW(C30))),"")</f>
        <v/>
      </c>
      <c r="I35" s="70" t="str">
        <f t="array" aca="1" ref="I35" ca="1">IFERROR(INDEX('Erg Alle'!$J$1:$J$65,LARGE(('Erg Alle'!$F$1:$F$65=$G$2)*(ROW('Erg Alle'!$F$1:$F$65)),COUNTIF('Erg Alle'!$F$1:$F$65,$G$2)+1-ROW(C30))),"")</f>
        <v/>
      </c>
      <c r="J35" s="267" t="str">
        <f t="array" aca="1" ref="J35" ca="1">IFERROR(INDEX('Erg Alle'!$K$1:$K$65,LARGE(('Erg Alle'!$F$1:$F$65=$G$2)*(ROW('Erg Alle'!$F$1:$F$65)),COUNTIF('Erg Alle'!$F$1:$F$65,$G$2)+1-ROW(C30))),"")</f>
        <v/>
      </c>
      <c r="K35" s="70" t="str">
        <f t="array" aca="1" ref="K35" ca="1">IFERROR(INDEX('Erg Alle'!$L$1:$L$65,LARGE(('Erg Alle'!$F$1:$F$65=$G$2)*(ROW('Erg Alle'!$F$1:$F$65)),COUNTIF('Erg Alle'!$F$1:$F$65,$G$2)+1-ROW(C30))),"")</f>
        <v/>
      </c>
      <c r="L35" s="267" t="str">
        <f t="array" aca="1" ref="L35" ca="1">IFERROR(INDEX('Erg Alle'!$M$1:$M$65,LARGE(('Erg Alle'!$F$1:$F$65=$G$2)*(ROW('Erg Alle'!$F$1:$F$65)),COUNTIF('Erg Alle'!$F$1:$F$65,$G$2)+1-ROW(C30))),"")</f>
        <v/>
      </c>
      <c r="M35" s="564" t="str">
        <f t="array" aca="1" ref="M35" ca="1">IFERROR(INDEX('Erg Alle'!$N$1:$N$65,LARGE(('Erg Alle'!$F$1:$F$65=$G$2)*(ROW('Erg Alle'!$F$1:$F$65)),COUNTIF('Erg Alle'!$F$1:$F$65,$G$2)+1-ROW(C30))),"")</f>
        <v/>
      </c>
      <c r="N35" s="273" t="str">
        <f t="array" aca="1" ref="N35" ca="1">IFERROR(INDEX('Erg Alle'!$O$1:$O$65,LARGE(('Erg Alle'!$F$1:$F$65=$G$2)*(ROW('Erg Alle'!$F$1:$F$65)),COUNTIF('Erg Alle'!$F$1:$F$65,$G$2)+1-ROW(C30))),"")</f>
        <v/>
      </c>
      <c r="O35" s="66" t="str">
        <f t="array" aca="1" ref="O35" ca="1">IFERROR(INDEX('Erg Alle'!$P$1:$P$65,LARGE(('Erg Alle'!$F$1:$F$65=$G$2)*(ROW('Erg Alle'!$F$1:$F$65)),COUNTIF('Erg Alle'!$F$1:$F$65,$G$2)+1-ROW(C30))),"")</f>
        <v/>
      </c>
    </row>
    <row r="36" spans="1:15" ht="24.75" customHeight="1">
      <c r="A36" s="467" t="str">
        <f t="array" aca="1" ref="A36" ca="1">IFERROR(INDEX('Erg Alle'!$A$1:$A$65,LARGE(('Erg Alle'!$F$1:$F$65=$G$2)*(ROW('Erg Alle'!$F$1:$F$65)),COUNTIF('Erg Alle'!$F$1:$F$65,$G$2)+1-ROW(C31))),"")</f>
        <v/>
      </c>
      <c r="B36" s="66" t="str">
        <f t="array" aca="1" ref="B36" ca="1">IFERROR(INDEX('Erg Alle'!$B$1:$B$65,LARGE(('Erg Alle'!$F$1:$F$65=$G$2)*(ROW('Erg Alle'!$F$1:$F$65)),COUNTIF('Erg Alle'!$F$1:$F$65,$G$2)+1-ROW(C31))),"")</f>
        <v/>
      </c>
      <c r="C36" s="68" t="str">
        <f t="array" aca="1" ref="C36" ca="1">IFERROR(INDEX('Erg Alle'!$C$1:$C$65,LARGE(('Erg Alle'!$F$1:$F$65=$G$2)*(ROW('Erg Alle'!$F$1:$F$65)),COUNTIF('Erg Alle'!$F$1:$F$65,$G$2)+1-ROW(C31))),"")</f>
        <v/>
      </c>
      <c r="D36" s="541" t="str">
        <f t="array" aca="1" ref="D36" ca="1">IFERROR(INDEX('Erg Alle'!$G$1:$G$65,LARGE(('Erg Alle'!$F$1:$F$65=$G$2)*(ROW('Erg Alle'!$F$1:$F$65)),COUNTIF('Erg Alle'!$F$1:$F$65,$G$2)+1-ROW(C31))),"")</f>
        <v/>
      </c>
      <c r="E36" s="277" t="str">
        <f t="array" aca="1" ref="E36" ca="1">IFERROR(INDEX('Erg Alle'!$D$1:$D$65,LARGE(('Erg Alle'!$F$1:$F$65=$G$2)*(ROW('Erg Alle'!$F$1:$F$65)),COUNTIF('Erg Alle'!$F$1:$F$65,$G$2)+1-ROW(C31))),"")</f>
        <v/>
      </c>
      <c r="F36" s="278" t="str">
        <f t="array" aca="1" ref="F36" ca="1">IFERROR(INDEX('Erg Alle'!$E$1:$E$65,LARGE(('Erg Alle'!$F$1:$F$65=$G$2)*(ROW('Erg Alle'!$F$1:$F$65)),COUNTIF('Erg Alle'!$F$1:$F$65,$G$2)+1-ROW(C31))),"")</f>
        <v/>
      </c>
      <c r="G36" s="70" t="str">
        <f t="array" aca="1" ref="G36" ca="1">IFERROR(INDEX('Erg Alle'!$H$1:$H$65,LARGE(('Erg Alle'!$F$1:$F$65=$G$2)*(ROW('Erg Alle'!$F$1:$F$65)),COUNTIF('Erg Alle'!$F$1:$F$65,$G$2)+1-ROW(C31))),"")</f>
        <v/>
      </c>
      <c r="H36" s="267" t="str">
        <f t="array" aca="1" ref="H36" ca="1">IFERROR(INDEX('Erg Alle'!$I$1:$I$65,LARGE(('Erg Alle'!$F$1:$F$65=$G$2)*(ROW('Erg Alle'!$F$1:$F$65)),COUNTIF('Erg Alle'!$F$1:$F$65,$G$2)+1-ROW(C31))),"")</f>
        <v/>
      </c>
      <c r="I36" s="70" t="str">
        <f t="array" aca="1" ref="I36" ca="1">IFERROR(INDEX('Erg Alle'!$J$1:$J$65,LARGE(('Erg Alle'!$F$1:$F$65=$G$2)*(ROW('Erg Alle'!$F$1:$F$65)),COUNTIF('Erg Alle'!$F$1:$F$65,$G$2)+1-ROW(C31))),"")</f>
        <v/>
      </c>
      <c r="J36" s="267" t="str">
        <f t="array" aca="1" ref="J36" ca="1">IFERROR(INDEX('Erg Alle'!$K$1:$K$65,LARGE(('Erg Alle'!$F$1:$F$65=$G$2)*(ROW('Erg Alle'!$F$1:$F$65)),COUNTIF('Erg Alle'!$F$1:$F$65,$G$2)+1-ROW(C31))),"")</f>
        <v/>
      </c>
      <c r="K36" s="70" t="str">
        <f t="array" aca="1" ref="K36" ca="1">IFERROR(INDEX('Erg Alle'!$L$1:$L$65,LARGE(('Erg Alle'!$F$1:$F$65=$G$2)*(ROW('Erg Alle'!$F$1:$F$65)),COUNTIF('Erg Alle'!$F$1:$F$65,$G$2)+1-ROW(C31))),"")</f>
        <v/>
      </c>
      <c r="L36" s="267" t="str">
        <f t="array" aca="1" ref="L36" ca="1">IFERROR(INDEX('Erg Alle'!$M$1:$M$65,LARGE(('Erg Alle'!$F$1:$F$65=$G$2)*(ROW('Erg Alle'!$F$1:$F$65)),COUNTIF('Erg Alle'!$F$1:$F$65,$G$2)+1-ROW(C31))),"")</f>
        <v/>
      </c>
      <c r="M36" s="564" t="str">
        <f t="array" aca="1" ref="M36" ca="1">IFERROR(INDEX('Erg Alle'!$N$1:$N$65,LARGE(('Erg Alle'!$F$1:$F$65=$G$2)*(ROW('Erg Alle'!$F$1:$F$65)),COUNTIF('Erg Alle'!$F$1:$F$65,$G$2)+1-ROW(C31))),"")</f>
        <v/>
      </c>
      <c r="N36" s="273" t="str">
        <f t="array" aca="1" ref="N36" ca="1">IFERROR(INDEX('Erg Alle'!$O$1:$O$65,LARGE(('Erg Alle'!$F$1:$F$65=$G$2)*(ROW('Erg Alle'!$F$1:$F$65)),COUNTIF('Erg Alle'!$F$1:$F$65,$G$2)+1-ROW(C31))),"")</f>
        <v/>
      </c>
      <c r="O36" s="66" t="str">
        <f t="array" aca="1" ref="O36" ca="1">IFERROR(INDEX('Erg Alle'!$P$1:$P$65,LARGE(('Erg Alle'!$F$1:$F$65=$G$2)*(ROW('Erg Alle'!$F$1:$F$65)),COUNTIF('Erg Alle'!$F$1:$F$65,$G$2)+1-ROW(C31))),"")</f>
        <v/>
      </c>
    </row>
    <row r="37" spans="1:15" ht="24.75" customHeight="1">
      <c r="A37" s="467" t="str">
        <f t="array" aca="1" ref="A37" ca="1">IFERROR(INDEX('Erg Alle'!$A$1:$A$65,LARGE(('Erg Alle'!$F$1:$F$65=$G$2)*(ROW('Erg Alle'!$F$1:$F$65)),COUNTIF('Erg Alle'!$F$1:$F$65,$G$2)+1-ROW(C32))),"")</f>
        <v/>
      </c>
      <c r="B37" s="66" t="str">
        <f t="array" aca="1" ref="B37" ca="1">IFERROR(INDEX('Erg Alle'!$B$1:$B$65,LARGE(('Erg Alle'!$F$1:$F$65=$G$2)*(ROW('Erg Alle'!$F$1:$F$65)),COUNTIF('Erg Alle'!$F$1:$F$65,$G$2)+1-ROW(C32))),"")</f>
        <v/>
      </c>
      <c r="C37" s="68" t="str">
        <f t="array" aca="1" ref="C37" ca="1">IFERROR(INDEX('Erg Alle'!$C$1:$C$65,LARGE(('Erg Alle'!$F$1:$F$65=$G$2)*(ROW('Erg Alle'!$F$1:$F$65)),COUNTIF('Erg Alle'!$F$1:$F$65,$G$2)+1-ROW(C32))),"")</f>
        <v/>
      </c>
      <c r="D37" s="541" t="str">
        <f t="array" aca="1" ref="D37" ca="1">IFERROR(INDEX('Erg Alle'!$G$1:$G$65,LARGE(('Erg Alle'!$F$1:$F$65=$G$2)*(ROW('Erg Alle'!$F$1:$F$65)),COUNTIF('Erg Alle'!$F$1:$F$65,$G$2)+1-ROW(C32))),"")</f>
        <v/>
      </c>
      <c r="E37" s="277" t="str">
        <f t="array" aca="1" ref="E37" ca="1">IFERROR(INDEX('Erg Alle'!$D$1:$D$65,LARGE(('Erg Alle'!$F$1:$F$65=$G$2)*(ROW('Erg Alle'!$F$1:$F$65)),COUNTIF('Erg Alle'!$F$1:$F$65,$G$2)+1-ROW(C32))),"")</f>
        <v/>
      </c>
      <c r="F37" s="278" t="str">
        <f t="array" aca="1" ref="F37" ca="1">IFERROR(INDEX('Erg Alle'!$E$1:$E$65,LARGE(('Erg Alle'!$F$1:$F$65=$G$2)*(ROW('Erg Alle'!$F$1:$F$65)),COUNTIF('Erg Alle'!$F$1:$F$65,$G$2)+1-ROW(C32))),"")</f>
        <v/>
      </c>
      <c r="G37" s="70" t="str">
        <f t="array" aca="1" ref="G37" ca="1">IFERROR(INDEX('Erg Alle'!$H$1:$H$65,LARGE(('Erg Alle'!$F$1:$F$65=$G$2)*(ROW('Erg Alle'!$F$1:$F$65)),COUNTIF('Erg Alle'!$F$1:$F$65,$G$2)+1-ROW(C32))),"")</f>
        <v/>
      </c>
      <c r="H37" s="267" t="str">
        <f t="array" aca="1" ref="H37" ca="1">IFERROR(INDEX('Erg Alle'!$I$1:$I$65,LARGE(('Erg Alle'!$F$1:$F$65=$G$2)*(ROW('Erg Alle'!$F$1:$F$65)),COUNTIF('Erg Alle'!$F$1:$F$65,$G$2)+1-ROW(C32))),"")</f>
        <v/>
      </c>
      <c r="I37" s="70" t="str">
        <f t="array" aca="1" ref="I37" ca="1">IFERROR(INDEX('Erg Alle'!$J$1:$J$65,LARGE(('Erg Alle'!$F$1:$F$65=$G$2)*(ROW('Erg Alle'!$F$1:$F$65)),COUNTIF('Erg Alle'!$F$1:$F$65,$G$2)+1-ROW(C32))),"")</f>
        <v/>
      </c>
      <c r="J37" s="267" t="str">
        <f t="array" aca="1" ref="J37" ca="1">IFERROR(INDEX('Erg Alle'!$K$1:$K$65,LARGE(('Erg Alle'!$F$1:$F$65=$G$2)*(ROW('Erg Alle'!$F$1:$F$65)),COUNTIF('Erg Alle'!$F$1:$F$65,$G$2)+1-ROW(C32))),"")</f>
        <v/>
      </c>
      <c r="K37" s="70" t="str">
        <f t="array" aca="1" ref="K37" ca="1">IFERROR(INDEX('Erg Alle'!$L$1:$L$65,LARGE(('Erg Alle'!$F$1:$F$65=$G$2)*(ROW('Erg Alle'!$F$1:$F$65)),COUNTIF('Erg Alle'!$F$1:$F$65,$G$2)+1-ROW(C32))),"")</f>
        <v/>
      </c>
      <c r="L37" s="267" t="str">
        <f t="array" aca="1" ref="L37" ca="1">IFERROR(INDEX('Erg Alle'!$M$1:$M$65,LARGE(('Erg Alle'!$F$1:$F$65=$G$2)*(ROW('Erg Alle'!$F$1:$F$65)),COUNTIF('Erg Alle'!$F$1:$F$65,$G$2)+1-ROW(C32))),"")</f>
        <v/>
      </c>
      <c r="M37" s="564" t="str">
        <f t="array" aca="1" ref="M37" ca="1">IFERROR(INDEX('Erg Alle'!$N$1:$N$65,LARGE(('Erg Alle'!$F$1:$F$65=$G$2)*(ROW('Erg Alle'!$F$1:$F$65)),COUNTIF('Erg Alle'!$F$1:$F$65,$G$2)+1-ROW(C32))),"")</f>
        <v/>
      </c>
      <c r="N37" s="273" t="str">
        <f t="array" aca="1" ref="N37" ca="1">IFERROR(INDEX('Erg Alle'!$O$1:$O$65,LARGE(('Erg Alle'!$F$1:$F$65=$G$2)*(ROW('Erg Alle'!$F$1:$F$65)),COUNTIF('Erg Alle'!$F$1:$F$65,$G$2)+1-ROW(C32))),"")</f>
        <v/>
      </c>
      <c r="O37" s="66" t="str">
        <f t="array" aca="1" ref="O37" ca="1">IFERROR(INDEX('Erg Alle'!$P$1:$P$65,LARGE(('Erg Alle'!$F$1:$F$65=$G$2)*(ROW('Erg Alle'!$F$1:$F$65)),COUNTIF('Erg Alle'!$F$1:$F$65,$G$2)+1-ROW(C32))),"")</f>
        <v/>
      </c>
    </row>
    <row r="38" spans="1:15" ht="24.75" customHeight="1">
      <c r="A38" s="467" t="str">
        <f t="array" aca="1" ref="A38" ca="1">IFERROR(INDEX('Erg Alle'!$A$1:$A$65,LARGE(('Erg Alle'!$F$1:$F$65=$G$2)*(ROW('Erg Alle'!$F$1:$F$65)),COUNTIF('Erg Alle'!$F$1:$F$65,$G$2)+1-ROW(C33))),"")</f>
        <v/>
      </c>
      <c r="B38" s="66" t="str">
        <f t="array" aca="1" ref="B38" ca="1">IFERROR(INDEX('Erg Alle'!$B$1:$B$65,LARGE(('Erg Alle'!$F$1:$F$65=$G$2)*(ROW('Erg Alle'!$F$1:$F$65)),COUNTIF('Erg Alle'!$F$1:$F$65,$G$2)+1-ROW(C33))),"")</f>
        <v/>
      </c>
      <c r="C38" s="68" t="str">
        <f t="array" aca="1" ref="C38" ca="1">IFERROR(INDEX('Erg Alle'!$C$1:$C$65,LARGE(('Erg Alle'!$F$1:$F$65=$G$2)*(ROW('Erg Alle'!$F$1:$F$65)),COUNTIF('Erg Alle'!$F$1:$F$65,$G$2)+1-ROW(C33))),"")</f>
        <v/>
      </c>
      <c r="D38" s="541" t="str">
        <f t="array" aca="1" ref="D38" ca="1">IFERROR(INDEX('Erg Alle'!$G$1:$G$65,LARGE(('Erg Alle'!$F$1:$F$65=$G$2)*(ROW('Erg Alle'!$F$1:$F$65)),COUNTIF('Erg Alle'!$F$1:$F$65,$G$2)+1-ROW(C33))),"")</f>
        <v/>
      </c>
      <c r="E38" s="277" t="str">
        <f t="array" aca="1" ref="E38" ca="1">IFERROR(INDEX('Erg Alle'!$D$1:$D$65,LARGE(('Erg Alle'!$F$1:$F$65=$G$2)*(ROW('Erg Alle'!$F$1:$F$65)),COUNTIF('Erg Alle'!$F$1:$F$65,$G$2)+1-ROW(C33))),"")</f>
        <v/>
      </c>
      <c r="F38" s="278" t="str">
        <f t="array" aca="1" ref="F38" ca="1">IFERROR(INDEX('Erg Alle'!$E$1:$E$65,LARGE(('Erg Alle'!$F$1:$F$65=$G$2)*(ROW('Erg Alle'!$F$1:$F$65)),COUNTIF('Erg Alle'!$F$1:$F$65,$G$2)+1-ROW(C33))),"")</f>
        <v/>
      </c>
      <c r="G38" s="70" t="str">
        <f t="array" aca="1" ref="G38" ca="1">IFERROR(INDEX('Erg Alle'!$H$1:$H$65,LARGE(('Erg Alle'!$F$1:$F$65=$G$2)*(ROW('Erg Alle'!$F$1:$F$65)),COUNTIF('Erg Alle'!$F$1:$F$65,$G$2)+1-ROW(C33))),"")</f>
        <v/>
      </c>
      <c r="H38" s="267" t="str">
        <f t="array" aca="1" ref="H38" ca="1">IFERROR(INDEX('Erg Alle'!$I$1:$I$65,LARGE(('Erg Alle'!$F$1:$F$65=$G$2)*(ROW('Erg Alle'!$F$1:$F$65)),COUNTIF('Erg Alle'!$F$1:$F$65,$G$2)+1-ROW(C33))),"")</f>
        <v/>
      </c>
      <c r="I38" s="70" t="str">
        <f t="array" aca="1" ref="I38" ca="1">IFERROR(INDEX('Erg Alle'!$J$1:$J$65,LARGE(('Erg Alle'!$F$1:$F$65=$G$2)*(ROW('Erg Alle'!$F$1:$F$65)),COUNTIF('Erg Alle'!$F$1:$F$65,$G$2)+1-ROW(C33))),"")</f>
        <v/>
      </c>
      <c r="J38" s="267" t="str">
        <f t="array" aca="1" ref="J38" ca="1">IFERROR(INDEX('Erg Alle'!$K$1:$K$65,LARGE(('Erg Alle'!$F$1:$F$65=$G$2)*(ROW('Erg Alle'!$F$1:$F$65)),COUNTIF('Erg Alle'!$F$1:$F$65,$G$2)+1-ROW(C33))),"")</f>
        <v/>
      </c>
      <c r="K38" s="70" t="str">
        <f t="array" aca="1" ref="K38" ca="1">IFERROR(INDEX('Erg Alle'!$L$1:$L$65,LARGE(('Erg Alle'!$F$1:$F$65=$G$2)*(ROW('Erg Alle'!$F$1:$F$65)),COUNTIF('Erg Alle'!$F$1:$F$65,$G$2)+1-ROW(C33))),"")</f>
        <v/>
      </c>
      <c r="L38" s="267" t="str">
        <f t="array" aca="1" ref="L38" ca="1">IFERROR(INDEX('Erg Alle'!$M$1:$M$65,LARGE(('Erg Alle'!$F$1:$F$65=$G$2)*(ROW('Erg Alle'!$F$1:$F$65)),COUNTIF('Erg Alle'!$F$1:$F$65,$G$2)+1-ROW(C33))),"")</f>
        <v/>
      </c>
      <c r="M38" s="564" t="str">
        <f t="array" aca="1" ref="M38" ca="1">IFERROR(INDEX('Erg Alle'!$N$1:$N$65,LARGE(('Erg Alle'!$F$1:$F$65=$G$2)*(ROW('Erg Alle'!$F$1:$F$65)),COUNTIF('Erg Alle'!$F$1:$F$65,$G$2)+1-ROW(C33))),"")</f>
        <v/>
      </c>
      <c r="N38" s="273" t="str">
        <f t="array" aca="1" ref="N38" ca="1">IFERROR(INDEX('Erg Alle'!$O$1:$O$65,LARGE(('Erg Alle'!$F$1:$F$65=$G$2)*(ROW('Erg Alle'!$F$1:$F$65)),COUNTIF('Erg Alle'!$F$1:$F$65,$G$2)+1-ROW(C33))),"")</f>
        <v/>
      </c>
      <c r="O38" s="66" t="str">
        <f t="array" aca="1" ref="O38" ca="1">IFERROR(INDEX('Erg Alle'!$P$1:$P$65,LARGE(('Erg Alle'!$F$1:$F$65=$G$2)*(ROW('Erg Alle'!$F$1:$F$65)),COUNTIF('Erg Alle'!$F$1:$F$65,$G$2)+1-ROW(C33))),"")</f>
        <v/>
      </c>
    </row>
    <row r="39" spans="1:15" ht="24.75" customHeight="1">
      <c r="A39" s="467" t="str">
        <f t="array" aca="1" ref="A39" ca="1">IFERROR(INDEX('Erg Alle'!$A$1:$A$65,LARGE(('Erg Alle'!$F$1:$F$65=$G$2)*(ROW('Erg Alle'!$F$1:$F$65)),COUNTIF('Erg Alle'!$F$1:$F$65,$G$2)+1-ROW(C34))),"")</f>
        <v/>
      </c>
      <c r="B39" s="66" t="str">
        <f t="array" aca="1" ref="B39" ca="1">IFERROR(INDEX('Erg Alle'!$B$1:$B$65,LARGE(('Erg Alle'!$F$1:$F$65=$G$2)*(ROW('Erg Alle'!$F$1:$F$65)),COUNTIF('Erg Alle'!$F$1:$F$65,$G$2)+1-ROW(C34))),"")</f>
        <v/>
      </c>
      <c r="C39" s="68" t="str">
        <f t="array" aca="1" ref="C39" ca="1">IFERROR(INDEX('Erg Alle'!$C$1:$C$65,LARGE(('Erg Alle'!$F$1:$F$65=$G$2)*(ROW('Erg Alle'!$F$1:$F$65)),COUNTIF('Erg Alle'!$F$1:$F$65,$G$2)+1-ROW(C34))),"")</f>
        <v/>
      </c>
      <c r="D39" s="541" t="str">
        <f t="array" aca="1" ref="D39" ca="1">IFERROR(INDEX('Erg Alle'!$G$1:$G$65,LARGE(('Erg Alle'!$F$1:$F$65=$G$2)*(ROW('Erg Alle'!$F$1:$F$65)),COUNTIF('Erg Alle'!$F$1:$F$65,$G$2)+1-ROW(C34))),"")</f>
        <v/>
      </c>
      <c r="E39" s="277" t="str">
        <f t="array" aca="1" ref="E39" ca="1">IFERROR(INDEX('Erg Alle'!$D$1:$D$65,LARGE(('Erg Alle'!$F$1:$F$65=$G$2)*(ROW('Erg Alle'!$F$1:$F$65)),COUNTIF('Erg Alle'!$F$1:$F$65,$G$2)+1-ROW(C34))),"")</f>
        <v/>
      </c>
      <c r="F39" s="278" t="str">
        <f t="array" aca="1" ref="F39" ca="1">IFERROR(INDEX('Erg Alle'!$E$1:$E$65,LARGE(('Erg Alle'!$F$1:$F$65=$G$2)*(ROW('Erg Alle'!$F$1:$F$65)),COUNTIF('Erg Alle'!$F$1:$F$65,$G$2)+1-ROW(C34))),"")</f>
        <v/>
      </c>
      <c r="G39" s="70" t="str">
        <f t="array" aca="1" ref="G39" ca="1">IFERROR(INDEX('Erg Alle'!$H$1:$H$65,LARGE(('Erg Alle'!$F$1:$F$65=$G$2)*(ROW('Erg Alle'!$F$1:$F$65)),COUNTIF('Erg Alle'!$F$1:$F$65,$G$2)+1-ROW(C34))),"")</f>
        <v/>
      </c>
      <c r="H39" s="267" t="str">
        <f t="array" aca="1" ref="H39" ca="1">IFERROR(INDEX('Erg Alle'!$I$1:$I$65,LARGE(('Erg Alle'!$F$1:$F$65=$G$2)*(ROW('Erg Alle'!$F$1:$F$65)),COUNTIF('Erg Alle'!$F$1:$F$65,$G$2)+1-ROW(C34))),"")</f>
        <v/>
      </c>
      <c r="I39" s="70" t="str">
        <f t="array" aca="1" ref="I39" ca="1">IFERROR(INDEX('Erg Alle'!$J$1:$J$65,LARGE(('Erg Alle'!$F$1:$F$65=$G$2)*(ROW('Erg Alle'!$F$1:$F$65)),COUNTIF('Erg Alle'!$F$1:$F$65,$G$2)+1-ROW(C34))),"")</f>
        <v/>
      </c>
      <c r="J39" s="267" t="str">
        <f t="array" aca="1" ref="J39" ca="1">IFERROR(INDEX('Erg Alle'!$K$1:$K$65,LARGE(('Erg Alle'!$F$1:$F$65=$G$2)*(ROW('Erg Alle'!$F$1:$F$65)),COUNTIF('Erg Alle'!$F$1:$F$65,$G$2)+1-ROW(C34))),"")</f>
        <v/>
      </c>
      <c r="K39" s="70" t="str">
        <f t="array" aca="1" ref="K39" ca="1">IFERROR(INDEX('Erg Alle'!$L$1:$L$65,LARGE(('Erg Alle'!$F$1:$F$65=$G$2)*(ROW('Erg Alle'!$F$1:$F$65)),COUNTIF('Erg Alle'!$F$1:$F$65,$G$2)+1-ROW(C34))),"")</f>
        <v/>
      </c>
      <c r="L39" s="267" t="str">
        <f t="array" aca="1" ref="L39" ca="1">IFERROR(INDEX('Erg Alle'!$M$1:$M$65,LARGE(('Erg Alle'!$F$1:$F$65=$G$2)*(ROW('Erg Alle'!$F$1:$F$65)),COUNTIF('Erg Alle'!$F$1:$F$65,$G$2)+1-ROW(C34))),"")</f>
        <v/>
      </c>
      <c r="M39" s="564" t="str">
        <f t="array" aca="1" ref="M39" ca="1">IFERROR(INDEX('Erg Alle'!$N$1:$N$65,LARGE(('Erg Alle'!$F$1:$F$65=$G$2)*(ROW('Erg Alle'!$F$1:$F$65)),COUNTIF('Erg Alle'!$F$1:$F$65,$G$2)+1-ROW(C34))),"")</f>
        <v/>
      </c>
      <c r="N39" s="273" t="str">
        <f t="array" aca="1" ref="N39" ca="1">IFERROR(INDEX('Erg Alle'!$O$1:$O$65,LARGE(('Erg Alle'!$F$1:$F$65=$G$2)*(ROW('Erg Alle'!$F$1:$F$65)),COUNTIF('Erg Alle'!$F$1:$F$65,$G$2)+1-ROW(C34))),"")</f>
        <v/>
      </c>
      <c r="O39" s="66" t="str">
        <f t="array" aca="1" ref="O39" ca="1">IFERROR(INDEX('Erg Alle'!$P$1:$P$65,LARGE(('Erg Alle'!$F$1:$F$65=$G$2)*(ROW('Erg Alle'!$F$1:$F$65)),COUNTIF('Erg Alle'!$F$1:$F$65,$G$2)+1-ROW(C34))),"")</f>
        <v/>
      </c>
    </row>
    <row r="40" spans="1:15" ht="24.75" customHeight="1">
      <c r="A40" s="467" t="str">
        <f t="array" aca="1" ref="A40" ca="1">IFERROR(INDEX('Erg Alle'!$A$1:$A$65,LARGE(('Erg Alle'!$F$1:$F$65=$G$2)*(ROW('Erg Alle'!$F$1:$F$65)),COUNTIF('Erg Alle'!$F$1:$F$65,$G$2)+1-ROW(C35))),"")</f>
        <v/>
      </c>
      <c r="B40" s="66" t="str">
        <f t="array" aca="1" ref="B40" ca="1">IFERROR(INDEX('Erg Alle'!$B$1:$B$65,LARGE(('Erg Alle'!$F$1:$F$65=$G$2)*(ROW('Erg Alle'!$F$1:$F$65)),COUNTIF('Erg Alle'!$F$1:$F$65,$G$2)+1-ROW(C35))),"")</f>
        <v/>
      </c>
      <c r="C40" s="68" t="str">
        <f t="array" aca="1" ref="C40" ca="1">IFERROR(INDEX('Erg Alle'!$C$1:$C$65,LARGE(('Erg Alle'!$F$1:$F$65=$G$2)*(ROW('Erg Alle'!$F$1:$F$65)),COUNTIF('Erg Alle'!$F$1:$F$65,$G$2)+1-ROW(C35))),"")</f>
        <v/>
      </c>
      <c r="D40" s="541" t="str">
        <f t="array" aca="1" ref="D40" ca="1">IFERROR(INDEX('Erg Alle'!$G$1:$G$65,LARGE(('Erg Alle'!$F$1:$F$65=$G$2)*(ROW('Erg Alle'!$F$1:$F$65)),COUNTIF('Erg Alle'!$F$1:$F$65,$G$2)+1-ROW(C35))),"")</f>
        <v/>
      </c>
      <c r="E40" s="277" t="str">
        <f t="array" aca="1" ref="E40" ca="1">IFERROR(INDEX('Erg Alle'!$D$1:$D$65,LARGE(('Erg Alle'!$F$1:$F$65=$G$2)*(ROW('Erg Alle'!$F$1:$F$65)),COUNTIF('Erg Alle'!$F$1:$F$65,$G$2)+1-ROW(C35))),"")</f>
        <v/>
      </c>
      <c r="F40" s="278" t="str">
        <f t="array" aca="1" ref="F40" ca="1">IFERROR(INDEX('Erg Alle'!$E$1:$E$65,LARGE(('Erg Alle'!$F$1:$F$65=$G$2)*(ROW('Erg Alle'!$F$1:$F$65)),COUNTIF('Erg Alle'!$F$1:$F$65,$G$2)+1-ROW(C35))),"")</f>
        <v/>
      </c>
      <c r="G40" s="70" t="str">
        <f t="array" aca="1" ref="G40" ca="1">IFERROR(INDEX('Erg Alle'!$H$1:$H$65,LARGE(('Erg Alle'!$F$1:$F$65=$G$2)*(ROW('Erg Alle'!$F$1:$F$65)),COUNTIF('Erg Alle'!$F$1:$F$65,$G$2)+1-ROW(C35))),"")</f>
        <v/>
      </c>
      <c r="H40" s="267" t="str">
        <f t="array" aca="1" ref="H40" ca="1">IFERROR(INDEX('Erg Alle'!$I$1:$I$65,LARGE(('Erg Alle'!$F$1:$F$65=$G$2)*(ROW('Erg Alle'!$F$1:$F$65)),COUNTIF('Erg Alle'!$F$1:$F$65,$G$2)+1-ROW(C35))),"")</f>
        <v/>
      </c>
      <c r="I40" s="70" t="str">
        <f t="array" aca="1" ref="I40" ca="1">IFERROR(INDEX('Erg Alle'!$J$1:$J$65,LARGE(('Erg Alle'!$F$1:$F$65=$G$2)*(ROW('Erg Alle'!$F$1:$F$65)),COUNTIF('Erg Alle'!$F$1:$F$65,$G$2)+1-ROW(C35))),"")</f>
        <v/>
      </c>
      <c r="J40" s="267" t="str">
        <f t="array" aca="1" ref="J40" ca="1">IFERROR(INDEX('Erg Alle'!$K$1:$K$65,LARGE(('Erg Alle'!$F$1:$F$65=$G$2)*(ROW('Erg Alle'!$F$1:$F$65)),COUNTIF('Erg Alle'!$F$1:$F$65,$G$2)+1-ROW(C35))),"")</f>
        <v/>
      </c>
      <c r="K40" s="70" t="str">
        <f t="array" aca="1" ref="K40" ca="1">IFERROR(INDEX('Erg Alle'!$L$1:$L$65,LARGE(('Erg Alle'!$F$1:$F$65=$G$2)*(ROW('Erg Alle'!$F$1:$F$65)),COUNTIF('Erg Alle'!$F$1:$F$65,$G$2)+1-ROW(C35))),"")</f>
        <v/>
      </c>
      <c r="L40" s="267" t="str">
        <f t="array" aca="1" ref="L40" ca="1">IFERROR(INDEX('Erg Alle'!$M$1:$M$65,LARGE(('Erg Alle'!$F$1:$F$65=$G$2)*(ROW('Erg Alle'!$F$1:$F$65)),COUNTIF('Erg Alle'!$F$1:$F$65,$G$2)+1-ROW(C35))),"")</f>
        <v/>
      </c>
      <c r="M40" s="564" t="str">
        <f t="array" aca="1" ref="M40" ca="1">IFERROR(INDEX('Erg Alle'!$N$1:$N$65,LARGE(('Erg Alle'!$F$1:$F$65=$G$2)*(ROW('Erg Alle'!$F$1:$F$65)),COUNTIF('Erg Alle'!$F$1:$F$65,$G$2)+1-ROW(C35))),"")</f>
        <v/>
      </c>
      <c r="N40" s="273" t="str">
        <f t="array" aca="1" ref="N40" ca="1">IFERROR(INDEX('Erg Alle'!$O$1:$O$65,LARGE(('Erg Alle'!$F$1:$F$65=$G$2)*(ROW('Erg Alle'!$F$1:$F$65)),COUNTIF('Erg Alle'!$F$1:$F$65,$G$2)+1-ROW(C35))),"")</f>
        <v/>
      </c>
      <c r="O40" s="66" t="str">
        <f t="array" aca="1" ref="O40" ca="1">IFERROR(INDEX('Erg Alle'!$P$1:$P$65,LARGE(('Erg Alle'!$F$1:$F$65=$G$2)*(ROW('Erg Alle'!$F$1:$F$65)),COUNTIF('Erg Alle'!$F$1:$F$65,$G$2)+1-ROW(C35))),"")</f>
        <v/>
      </c>
    </row>
    <row r="41" spans="1:15" ht="24.75" customHeight="1">
      <c r="A41" s="467" t="str">
        <f t="array" aca="1" ref="A41" ca="1">IFERROR(INDEX('Erg Alle'!$A$1:$A$65,LARGE(('Erg Alle'!$F$1:$F$65=$G$2)*(ROW('Erg Alle'!$F$1:$F$65)),COUNTIF('Erg Alle'!$F$1:$F$65,$G$2)+1-ROW(C36))),"")</f>
        <v/>
      </c>
      <c r="B41" s="66" t="str">
        <f t="array" aca="1" ref="B41" ca="1">IFERROR(INDEX('Erg Alle'!$B$1:$B$65,LARGE(('Erg Alle'!$F$1:$F$65=$G$2)*(ROW('Erg Alle'!$F$1:$F$65)),COUNTIF('Erg Alle'!$F$1:$F$65,$G$2)+1-ROW(C36))),"")</f>
        <v/>
      </c>
      <c r="C41" s="68" t="str">
        <f t="array" aca="1" ref="C41" ca="1">IFERROR(INDEX('Erg Alle'!$C$1:$C$65,LARGE(('Erg Alle'!$F$1:$F$65=$G$2)*(ROW('Erg Alle'!$F$1:$F$65)),COUNTIF('Erg Alle'!$F$1:$F$65,$G$2)+1-ROW(C36))),"")</f>
        <v/>
      </c>
      <c r="D41" s="541" t="str">
        <f t="array" aca="1" ref="D41" ca="1">IFERROR(INDEX('Erg Alle'!$G$1:$G$65,LARGE(('Erg Alle'!$F$1:$F$65=$G$2)*(ROW('Erg Alle'!$F$1:$F$65)),COUNTIF('Erg Alle'!$F$1:$F$65,$G$2)+1-ROW(C36))),"")</f>
        <v/>
      </c>
      <c r="E41" s="277" t="str">
        <f t="array" aca="1" ref="E41" ca="1">IFERROR(INDEX('Erg Alle'!$D$1:$D$65,LARGE(('Erg Alle'!$F$1:$F$65=$G$2)*(ROW('Erg Alle'!$F$1:$F$65)),COUNTIF('Erg Alle'!$F$1:$F$65,$G$2)+1-ROW(C36))),"")</f>
        <v/>
      </c>
      <c r="F41" s="278" t="str">
        <f t="array" aca="1" ref="F41" ca="1">IFERROR(INDEX('Erg Alle'!$E$1:$E$65,LARGE(('Erg Alle'!$F$1:$F$65=$G$2)*(ROW('Erg Alle'!$F$1:$F$65)),COUNTIF('Erg Alle'!$F$1:$F$65,$G$2)+1-ROW(C36))),"")</f>
        <v/>
      </c>
      <c r="G41" s="70" t="str">
        <f t="array" aca="1" ref="G41" ca="1">IFERROR(INDEX('Erg Alle'!$H$1:$H$65,LARGE(('Erg Alle'!$F$1:$F$65=$G$2)*(ROW('Erg Alle'!$F$1:$F$65)),COUNTIF('Erg Alle'!$F$1:$F$65,$G$2)+1-ROW(C36))),"")</f>
        <v/>
      </c>
      <c r="H41" s="267" t="str">
        <f t="array" aca="1" ref="H41" ca="1">IFERROR(INDEX('Erg Alle'!$I$1:$I$65,LARGE(('Erg Alle'!$F$1:$F$65=$G$2)*(ROW('Erg Alle'!$F$1:$F$65)),COUNTIF('Erg Alle'!$F$1:$F$65,$G$2)+1-ROW(C36))),"")</f>
        <v/>
      </c>
      <c r="I41" s="70" t="str">
        <f t="array" aca="1" ref="I41" ca="1">IFERROR(INDEX('Erg Alle'!$J$1:$J$65,LARGE(('Erg Alle'!$F$1:$F$65=$G$2)*(ROW('Erg Alle'!$F$1:$F$65)),COUNTIF('Erg Alle'!$F$1:$F$65,$G$2)+1-ROW(C36))),"")</f>
        <v/>
      </c>
      <c r="J41" s="267" t="str">
        <f t="array" aca="1" ref="J41" ca="1">IFERROR(INDEX('Erg Alle'!$K$1:$K$65,LARGE(('Erg Alle'!$F$1:$F$65=$G$2)*(ROW('Erg Alle'!$F$1:$F$65)),COUNTIF('Erg Alle'!$F$1:$F$65,$G$2)+1-ROW(C36))),"")</f>
        <v/>
      </c>
      <c r="K41" s="70" t="str">
        <f t="array" aca="1" ref="K41" ca="1">IFERROR(INDEX('Erg Alle'!$L$1:$L$65,LARGE(('Erg Alle'!$F$1:$F$65=$G$2)*(ROW('Erg Alle'!$F$1:$F$65)),COUNTIF('Erg Alle'!$F$1:$F$65,$G$2)+1-ROW(C36))),"")</f>
        <v/>
      </c>
      <c r="L41" s="267" t="str">
        <f t="array" aca="1" ref="L41" ca="1">IFERROR(INDEX('Erg Alle'!$M$1:$M$65,LARGE(('Erg Alle'!$F$1:$F$65=$G$2)*(ROW('Erg Alle'!$F$1:$F$65)),COUNTIF('Erg Alle'!$F$1:$F$65,$G$2)+1-ROW(C36))),"")</f>
        <v/>
      </c>
      <c r="M41" s="564" t="str">
        <f t="array" aca="1" ref="M41" ca="1">IFERROR(INDEX('Erg Alle'!$N$1:$N$65,LARGE(('Erg Alle'!$F$1:$F$65=$G$2)*(ROW('Erg Alle'!$F$1:$F$65)),COUNTIF('Erg Alle'!$F$1:$F$65,$G$2)+1-ROW(C36))),"")</f>
        <v/>
      </c>
      <c r="N41" s="273" t="str">
        <f t="array" aca="1" ref="N41" ca="1">IFERROR(INDEX('Erg Alle'!$O$1:$O$65,LARGE(('Erg Alle'!$F$1:$F$65=$G$2)*(ROW('Erg Alle'!$F$1:$F$65)),COUNTIF('Erg Alle'!$F$1:$F$65,$G$2)+1-ROW(C36))),"")</f>
        <v/>
      </c>
      <c r="O41" s="66" t="str">
        <f t="array" aca="1" ref="O41" ca="1">IFERROR(INDEX('Erg Alle'!$P$1:$P$65,LARGE(('Erg Alle'!$F$1:$F$65=$G$2)*(ROW('Erg Alle'!$F$1:$F$65)),COUNTIF('Erg Alle'!$F$1:$F$65,$G$2)+1-ROW(C36))),"")</f>
        <v/>
      </c>
    </row>
    <row r="42" spans="1:15" ht="24.75" customHeight="1">
      <c r="A42" s="467" t="str">
        <f t="array" aca="1" ref="A42" ca="1">IFERROR(INDEX('Erg Alle'!$A$1:$A$65,LARGE(('Erg Alle'!$F$1:$F$65=$G$2)*(ROW('Erg Alle'!$F$1:$F$65)),COUNTIF('Erg Alle'!$F$1:$F$65,$G$2)+1-ROW(C37))),"")</f>
        <v/>
      </c>
      <c r="B42" s="66" t="str">
        <f t="array" aca="1" ref="B42" ca="1">IFERROR(INDEX('Erg Alle'!$B$1:$B$65,LARGE(('Erg Alle'!$F$1:$F$65=$G$2)*(ROW('Erg Alle'!$F$1:$F$65)),COUNTIF('Erg Alle'!$F$1:$F$65,$G$2)+1-ROW(C37))),"")</f>
        <v/>
      </c>
      <c r="C42" s="68" t="str">
        <f t="array" aca="1" ref="C42" ca="1">IFERROR(INDEX('Erg Alle'!$C$1:$C$65,LARGE(('Erg Alle'!$F$1:$F$65=$G$2)*(ROW('Erg Alle'!$F$1:$F$65)),COUNTIF('Erg Alle'!$F$1:$F$65,$G$2)+1-ROW(C37))),"")</f>
        <v/>
      </c>
      <c r="D42" s="541" t="str">
        <f t="array" aca="1" ref="D42" ca="1">IFERROR(INDEX('Erg Alle'!$G$1:$G$65,LARGE(('Erg Alle'!$F$1:$F$65=$G$2)*(ROW('Erg Alle'!$F$1:$F$65)),COUNTIF('Erg Alle'!$F$1:$F$65,$G$2)+1-ROW(C37))),"")</f>
        <v/>
      </c>
      <c r="E42" s="277" t="str">
        <f t="array" aca="1" ref="E42" ca="1">IFERROR(INDEX('Erg Alle'!$D$1:$D$65,LARGE(('Erg Alle'!$F$1:$F$65=$G$2)*(ROW('Erg Alle'!$F$1:$F$65)),COUNTIF('Erg Alle'!$F$1:$F$65,$G$2)+1-ROW(C37))),"")</f>
        <v/>
      </c>
      <c r="F42" s="278" t="str">
        <f t="array" aca="1" ref="F42" ca="1">IFERROR(INDEX('Erg Alle'!$E$1:$E$65,LARGE(('Erg Alle'!$F$1:$F$65=$G$2)*(ROW('Erg Alle'!$F$1:$F$65)),COUNTIF('Erg Alle'!$F$1:$F$65,$G$2)+1-ROW(C37))),"")</f>
        <v/>
      </c>
      <c r="G42" s="70" t="str">
        <f t="array" aca="1" ref="G42" ca="1">IFERROR(INDEX('Erg Alle'!$H$1:$H$65,LARGE(('Erg Alle'!$F$1:$F$65=$G$2)*(ROW('Erg Alle'!$F$1:$F$65)),COUNTIF('Erg Alle'!$F$1:$F$65,$G$2)+1-ROW(C37))),"")</f>
        <v/>
      </c>
      <c r="H42" s="267" t="str">
        <f t="array" aca="1" ref="H42" ca="1">IFERROR(INDEX('Erg Alle'!$I$1:$I$65,LARGE(('Erg Alle'!$F$1:$F$65=$G$2)*(ROW('Erg Alle'!$F$1:$F$65)),COUNTIF('Erg Alle'!$F$1:$F$65,$G$2)+1-ROW(C37))),"")</f>
        <v/>
      </c>
      <c r="I42" s="70" t="str">
        <f t="array" aca="1" ref="I42" ca="1">IFERROR(INDEX('Erg Alle'!$J$1:$J$65,LARGE(('Erg Alle'!$F$1:$F$65=$G$2)*(ROW('Erg Alle'!$F$1:$F$65)),COUNTIF('Erg Alle'!$F$1:$F$65,$G$2)+1-ROW(C37))),"")</f>
        <v/>
      </c>
      <c r="J42" s="267" t="str">
        <f t="array" aca="1" ref="J42" ca="1">IFERROR(INDEX('Erg Alle'!$K$1:$K$65,LARGE(('Erg Alle'!$F$1:$F$65=$G$2)*(ROW('Erg Alle'!$F$1:$F$65)),COUNTIF('Erg Alle'!$F$1:$F$65,$G$2)+1-ROW(C37))),"")</f>
        <v/>
      </c>
      <c r="K42" s="70" t="str">
        <f t="array" aca="1" ref="K42" ca="1">IFERROR(INDEX('Erg Alle'!$L$1:$L$65,LARGE(('Erg Alle'!$F$1:$F$65=$G$2)*(ROW('Erg Alle'!$F$1:$F$65)),COUNTIF('Erg Alle'!$F$1:$F$65,$G$2)+1-ROW(C37))),"")</f>
        <v/>
      </c>
      <c r="L42" s="267" t="str">
        <f t="array" aca="1" ref="L42" ca="1">IFERROR(INDEX('Erg Alle'!$M$1:$M$65,LARGE(('Erg Alle'!$F$1:$F$65=$G$2)*(ROW('Erg Alle'!$F$1:$F$65)),COUNTIF('Erg Alle'!$F$1:$F$65,$G$2)+1-ROW(C37))),"")</f>
        <v/>
      </c>
      <c r="M42" s="564" t="str">
        <f t="array" aca="1" ref="M42" ca="1">IFERROR(INDEX('Erg Alle'!$N$1:$N$65,LARGE(('Erg Alle'!$F$1:$F$65=$G$2)*(ROW('Erg Alle'!$F$1:$F$65)),COUNTIF('Erg Alle'!$F$1:$F$65,$G$2)+1-ROW(C37))),"")</f>
        <v/>
      </c>
      <c r="N42" s="273" t="str">
        <f t="array" aca="1" ref="N42" ca="1">IFERROR(INDEX('Erg Alle'!$O$1:$O$65,LARGE(('Erg Alle'!$F$1:$F$65=$G$2)*(ROW('Erg Alle'!$F$1:$F$65)),COUNTIF('Erg Alle'!$F$1:$F$65,$G$2)+1-ROW(C37))),"")</f>
        <v/>
      </c>
      <c r="O42" s="66" t="str">
        <f t="array" aca="1" ref="O42" ca="1">IFERROR(INDEX('Erg Alle'!$P$1:$P$65,LARGE(('Erg Alle'!$F$1:$F$65=$G$2)*(ROW('Erg Alle'!$F$1:$F$65)),COUNTIF('Erg Alle'!$F$1:$F$65,$G$2)+1-ROW(C37))),"")</f>
        <v/>
      </c>
    </row>
    <row r="43" spans="1:15" ht="24.75" customHeight="1">
      <c r="A43" s="467" t="str">
        <f t="array" aca="1" ref="A43" ca="1">IFERROR(INDEX('Erg Alle'!$A$1:$A$65,LARGE(('Erg Alle'!$F$1:$F$65=$G$2)*(ROW('Erg Alle'!$F$1:$F$65)),COUNTIF('Erg Alle'!$F$1:$F$65,$G$2)+1-ROW(C38))),"")</f>
        <v/>
      </c>
      <c r="B43" s="66" t="str">
        <f t="array" aca="1" ref="B43" ca="1">IFERROR(INDEX('Erg Alle'!$B$1:$B$65,LARGE(('Erg Alle'!$F$1:$F$65=$G$2)*(ROW('Erg Alle'!$F$1:$F$65)),COUNTIF('Erg Alle'!$F$1:$F$65,$G$2)+1-ROW(C38))),"")</f>
        <v/>
      </c>
      <c r="C43" s="68" t="str">
        <f t="array" aca="1" ref="C43" ca="1">IFERROR(INDEX('Erg Alle'!$C$1:$C$65,LARGE(('Erg Alle'!$F$1:$F$65=$G$2)*(ROW('Erg Alle'!$F$1:$F$65)),COUNTIF('Erg Alle'!$F$1:$F$65,$G$2)+1-ROW(C38))),"")</f>
        <v/>
      </c>
      <c r="D43" s="541" t="str">
        <f t="array" aca="1" ref="D43" ca="1">IFERROR(INDEX('Erg Alle'!$G$1:$G$65,LARGE(('Erg Alle'!$F$1:$F$65=$G$2)*(ROW('Erg Alle'!$F$1:$F$65)),COUNTIF('Erg Alle'!$F$1:$F$65,$G$2)+1-ROW(C38))),"")</f>
        <v/>
      </c>
      <c r="E43" s="277" t="str">
        <f t="array" aca="1" ref="E43" ca="1">IFERROR(INDEX('Erg Alle'!$D$1:$D$65,LARGE(('Erg Alle'!$F$1:$F$65=$G$2)*(ROW('Erg Alle'!$F$1:$F$65)),COUNTIF('Erg Alle'!$F$1:$F$65,$G$2)+1-ROW(C38))),"")</f>
        <v/>
      </c>
      <c r="F43" s="278" t="str">
        <f t="array" aca="1" ref="F43" ca="1">IFERROR(INDEX('Erg Alle'!$E$1:$E$65,LARGE(('Erg Alle'!$F$1:$F$65=$G$2)*(ROW('Erg Alle'!$F$1:$F$65)),COUNTIF('Erg Alle'!$F$1:$F$65,$G$2)+1-ROW(C38))),"")</f>
        <v/>
      </c>
      <c r="G43" s="70" t="str">
        <f t="array" aca="1" ref="G43" ca="1">IFERROR(INDEX('Erg Alle'!$H$1:$H$65,LARGE(('Erg Alle'!$F$1:$F$65=$G$2)*(ROW('Erg Alle'!$F$1:$F$65)),COUNTIF('Erg Alle'!$F$1:$F$65,$G$2)+1-ROW(C38))),"")</f>
        <v/>
      </c>
      <c r="H43" s="267" t="str">
        <f t="array" aca="1" ref="H43" ca="1">IFERROR(INDEX('Erg Alle'!$I$1:$I$65,LARGE(('Erg Alle'!$F$1:$F$65=$G$2)*(ROW('Erg Alle'!$F$1:$F$65)),COUNTIF('Erg Alle'!$F$1:$F$65,$G$2)+1-ROW(C38))),"")</f>
        <v/>
      </c>
      <c r="I43" s="70" t="str">
        <f t="array" aca="1" ref="I43" ca="1">IFERROR(INDEX('Erg Alle'!$J$1:$J$65,LARGE(('Erg Alle'!$F$1:$F$65=$G$2)*(ROW('Erg Alle'!$F$1:$F$65)),COUNTIF('Erg Alle'!$F$1:$F$65,$G$2)+1-ROW(C38))),"")</f>
        <v/>
      </c>
      <c r="J43" s="267" t="str">
        <f t="array" aca="1" ref="J43" ca="1">IFERROR(INDEX('Erg Alle'!$K$1:$K$65,LARGE(('Erg Alle'!$F$1:$F$65=$G$2)*(ROW('Erg Alle'!$F$1:$F$65)),COUNTIF('Erg Alle'!$F$1:$F$65,$G$2)+1-ROW(C38))),"")</f>
        <v/>
      </c>
      <c r="K43" s="70" t="str">
        <f t="array" aca="1" ref="K43" ca="1">IFERROR(INDEX('Erg Alle'!$L$1:$L$65,LARGE(('Erg Alle'!$F$1:$F$65=$G$2)*(ROW('Erg Alle'!$F$1:$F$65)),COUNTIF('Erg Alle'!$F$1:$F$65,$G$2)+1-ROW(C38))),"")</f>
        <v/>
      </c>
      <c r="L43" s="267" t="str">
        <f t="array" aca="1" ref="L43" ca="1">IFERROR(INDEX('Erg Alle'!$M$1:$M$65,LARGE(('Erg Alle'!$F$1:$F$65=$G$2)*(ROW('Erg Alle'!$F$1:$F$65)),COUNTIF('Erg Alle'!$F$1:$F$65,$G$2)+1-ROW(C38))),"")</f>
        <v/>
      </c>
      <c r="M43" s="564" t="str">
        <f t="array" aca="1" ref="M43" ca="1">IFERROR(INDEX('Erg Alle'!$N$1:$N$65,LARGE(('Erg Alle'!$F$1:$F$65=$G$2)*(ROW('Erg Alle'!$F$1:$F$65)),COUNTIF('Erg Alle'!$F$1:$F$65,$G$2)+1-ROW(C38))),"")</f>
        <v/>
      </c>
      <c r="N43" s="273" t="str">
        <f t="array" aca="1" ref="N43" ca="1">IFERROR(INDEX('Erg Alle'!$O$1:$O$65,LARGE(('Erg Alle'!$F$1:$F$65=$G$2)*(ROW('Erg Alle'!$F$1:$F$65)),COUNTIF('Erg Alle'!$F$1:$F$65,$G$2)+1-ROW(C38))),"")</f>
        <v/>
      </c>
      <c r="O43" s="66" t="str">
        <f t="array" aca="1" ref="O43" ca="1">IFERROR(INDEX('Erg Alle'!$P$1:$P$65,LARGE(('Erg Alle'!$F$1:$F$65=$G$2)*(ROW('Erg Alle'!$F$1:$F$65)),COUNTIF('Erg Alle'!$F$1:$F$65,$G$2)+1-ROW(C38))),"")</f>
        <v/>
      </c>
    </row>
    <row r="44" spans="1:15" ht="24.75" customHeight="1">
      <c r="A44" s="467" t="str">
        <f t="array" aca="1" ref="A44" ca="1">IFERROR(INDEX('Erg Alle'!$A$1:$A$65,LARGE(('Erg Alle'!$F$1:$F$65=$G$2)*(ROW('Erg Alle'!$F$1:$F$65)),COUNTIF('Erg Alle'!$F$1:$F$65,$G$2)+1-ROW(C39))),"")</f>
        <v/>
      </c>
      <c r="B44" s="66" t="str">
        <f t="array" aca="1" ref="B44" ca="1">IFERROR(INDEX('Erg Alle'!$B$1:$B$65,LARGE(('Erg Alle'!$F$1:$F$65=$G$2)*(ROW('Erg Alle'!$F$1:$F$65)),COUNTIF('Erg Alle'!$F$1:$F$65,$G$2)+1-ROW(C39))),"")</f>
        <v/>
      </c>
      <c r="C44" s="68" t="str">
        <f t="array" aca="1" ref="C44" ca="1">IFERROR(INDEX('Erg Alle'!$C$1:$C$65,LARGE(('Erg Alle'!$F$1:$F$65=$G$2)*(ROW('Erg Alle'!$F$1:$F$65)),COUNTIF('Erg Alle'!$F$1:$F$65,$G$2)+1-ROW(C39))),"")</f>
        <v/>
      </c>
      <c r="D44" s="541" t="str">
        <f t="array" aca="1" ref="D44" ca="1">IFERROR(INDEX('Erg Alle'!$G$1:$G$65,LARGE(('Erg Alle'!$F$1:$F$65=$G$2)*(ROW('Erg Alle'!$F$1:$F$65)),COUNTIF('Erg Alle'!$F$1:$F$65,$G$2)+1-ROW(C39))),"")</f>
        <v/>
      </c>
      <c r="E44" s="277" t="str">
        <f t="array" aca="1" ref="E44" ca="1">IFERROR(INDEX('Erg Alle'!$D$1:$D$65,LARGE(('Erg Alle'!$F$1:$F$65=$G$2)*(ROW('Erg Alle'!$F$1:$F$65)),COUNTIF('Erg Alle'!$F$1:$F$65,$G$2)+1-ROW(C39))),"")</f>
        <v/>
      </c>
      <c r="F44" s="278" t="str">
        <f t="array" aca="1" ref="F44" ca="1">IFERROR(INDEX('Erg Alle'!$E$1:$E$65,LARGE(('Erg Alle'!$F$1:$F$65=$G$2)*(ROW('Erg Alle'!$F$1:$F$65)),COUNTIF('Erg Alle'!$F$1:$F$65,$G$2)+1-ROW(C39))),"")</f>
        <v/>
      </c>
      <c r="G44" s="70" t="str">
        <f t="array" aca="1" ref="G44" ca="1">IFERROR(INDEX('Erg Alle'!$H$1:$H$65,LARGE(('Erg Alle'!$F$1:$F$65=$G$2)*(ROW('Erg Alle'!$F$1:$F$65)),COUNTIF('Erg Alle'!$F$1:$F$65,$G$2)+1-ROW(C39))),"")</f>
        <v/>
      </c>
      <c r="H44" s="267" t="str">
        <f t="array" aca="1" ref="H44" ca="1">IFERROR(INDEX('Erg Alle'!$I$1:$I$65,LARGE(('Erg Alle'!$F$1:$F$65=$G$2)*(ROW('Erg Alle'!$F$1:$F$65)),COUNTIF('Erg Alle'!$F$1:$F$65,$G$2)+1-ROW(C39))),"")</f>
        <v/>
      </c>
      <c r="I44" s="70" t="str">
        <f t="array" aca="1" ref="I44" ca="1">IFERROR(INDEX('Erg Alle'!$J$1:$J$65,LARGE(('Erg Alle'!$F$1:$F$65=$G$2)*(ROW('Erg Alle'!$F$1:$F$65)),COUNTIF('Erg Alle'!$F$1:$F$65,$G$2)+1-ROW(C39))),"")</f>
        <v/>
      </c>
      <c r="J44" s="267" t="str">
        <f t="array" aca="1" ref="J44" ca="1">IFERROR(INDEX('Erg Alle'!$K$1:$K$65,LARGE(('Erg Alle'!$F$1:$F$65=$G$2)*(ROW('Erg Alle'!$F$1:$F$65)),COUNTIF('Erg Alle'!$F$1:$F$65,$G$2)+1-ROW(C39))),"")</f>
        <v/>
      </c>
      <c r="K44" s="70" t="str">
        <f t="array" aca="1" ref="K44" ca="1">IFERROR(INDEX('Erg Alle'!$L$1:$L$65,LARGE(('Erg Alle'!$F$1:$F$65=$G$2)*(ROW('Erg Alle'!$F$1:$F$65)),COUNTIF('Erg Alle'!$F$1:$F$65,$G$2)+1-ROW(C39))),"")</f>
        <v/>
      </c>
      <c r="L44" s="267" t="str">
        <f t="array" aca="1" ref="L44" ca="1">IFERROR(INDEX('Erg Alle'!$M$1:$M$65,LARGE(('Erg Alle'!$F$1:$F$65=$G$2)*(ROW('Erg Alle'!$F$1:$F$65)),COUNTIF('Erg Alle'!$F$1:$F$65,$G$2)+1-ROW(C39))),"")</f>
        <v/>
      </c>
      <c r="M44" s="564" t="str">
        <f t="array" aca="1" ref="M44" ca="1">IFERROR(INDEX('Erg Alle'!$N$1:$N$65,LARGE(('Erg Alle'!$F$1:$F$65=$G$2)*(ROW('Erg Alle'!$F$1:$F$65)),COUNTIF('Erg Alle'!$F$1:$F$65,$G$2)+1-ROW(C39))),"")</f>
        <v/>
      </c>
      <c r="N44" s="273" t="str">
        <f t="array" aca="1" ref="N44" ca="1">IFERROR(INDEX('Erg Alle'!$O$1:$O$65,LARGE(('Erg Alle'!$F$1:$F$65=$G$2)*(ROW('Erg Alle'!$F$1:$F$65)),COUNTIF('Erg Alle'!$F$1:$F$65,$G$2)+1-ROW(C39))),"")</f>
        <v/>
      </c>
      <c r="O44" s="66" t="str">
        <f t="array" aca="1" ref="O44" ca="1">IFERROR(INDEX('Erg Alle'!$P$1:$P$65,LARGE(('Erg Alle'!$F$1:$F$65=$G$2)*(ROW('Erg Alle'!$F$1:$F$65)),COUNTIF('Erg Alle'!$F$1:$F$65,$G$2)+1-ROW(C39))),"")</f>
        <v/>
      </c>
    </row>
    <row r="45" spans="1:15" ht="24.75" customHeight="1">
      <c r="A45" s="467" t="str">
        <f t="array" aca="1" ref="A45" ca="1">IFERROR(INDEX('Erg Alle'!$A$1:$A$65,LARGE(('Erg Alle'!$F$1:$F$65=$G$2)*(ROW('Erg Alle'!$F$1:$F$65)),COUNTIF('Erg Alle'!$F$1:$F$65,$G$2)+1-ROW(C40))),"")</f>
        <v/>
      </c>
      <c r="B45" s="66" t="str">
        <f t="array" aca="1" ref="B45" ca="1">IFERROR(INDEX('Erg Alle'!$B$1:$B$65,LARGE(('Erg Alle'!$F$1:$F$65=$G$2)*(ROW('Erg Alle'!$F$1:$F$65)),COUNTIF('Erg Alle'!$F$1:$F$65,$G$2)+1-ROW(C40))),"")</f>
        <v/>
      </c>
      <c r="C45" s="68" t="str">
        <f t="array" aca="1" ref="C45" ca="1">IFERROR(INDEX('Erg Alle'!$C$1:$C$65,LARGE(('Erg Alle'!$F$1:$F$65=$G$2)*(ROW('Erg Alle'!$F$1:$F$65)),COUNTIF('Erg Alle'!$F$1:$F$65,$G$2)+1-ROW(C40))),"")</f>
        <v/>
      </c>
      <c r="D45" s="541" t="str">
        <f t="array" aca="1" ref="D45" ca="1">IFERROR(INDEX('Erg Alle'!$G$1:$G$65,LARGE(('Erg Alle'!$F$1:$F$65=$G$2)*(ROW('Erg Alle'!$F$1:$F$65)),COUNTIF('Erg Alle'!$F$1:$F$65,$G$2)+1-ROW(C40))),"")</f>
        <v/>
      </c>
      <c r="E45" s="277" t="str">
        <f t="array" aca="1" ref="E45" ca="1">IFERROR(INDEX('Erg Alle'!$D$1:$D$65,LARGE(('Erg Alle'!$F$1:$F$65=$G$2)*(ROW('Erg Alle'!$F$1:$F$65)),COUNTIF('Erg Alle'!$F$1:$F$65,$G$2)+1-ROW(C40))),"")</f>
        <v/>
      </c>
      <c r="F45" s="278" t="str">
        <f t="array" aca="1" ref="F45" ca="1">IFERROR(INDEX('Erg Alle'!$E$1:$E$65,LARGE(('Erg Alle'!$F$1:$F$65=$G$2)*(ROW('Erg Alle'!$F$1:$F$65)),COUNTIF('Erg Alle'!$F$1:$F$65,$G$2)+1-ROW(C40))),"")</f>
        <v/>
      </c>
      <c r="G45" s="70" t="str">
        <f t="array" aca="1" ref="G45" ca="1">IFERROR(INDEX('Erg Alle'!$H$1:$H$65,LARGE(('Erg Alle'!$F$1:$F$65=$G$2)*(ROW('Erg Alle'!$F$1:$F$65)),COUNTIF('Erg Alle'!$F$1:$F$65,$G$2)+1-ROW(C40))),"")</f>
        <v/>
      </c>
      <c r="H45" s="267" t="str">
        <f t="array" aca="1" ref="H45" ca="1">IFERROR(INDEX('Erg Alle'!$I$1:$I$65,LARGE(('Erg Alle'!$F$1:$F$65=$G$2)*(ROW('Erg Alle'!$F$1:$F$65)),COUNTIF('Erg Alle'!$F$1:$F$65,$G$2)+1-ROW(C40))),"")</f>
        <v/>
      </c>
      <c r="I45" s="70" t="str">
        <f t="array" aca="1" ref="I45" ca="1">IFERROR(INDEX('Erg Alle'!$J$1:$J$65,LARGE(('Erg Alle'!$F$1:$F$65=$G$2)*(ROW('Erg Alle'!$F$1:$F$65)),COUNTIF('Erg Alle'!$F$1:$F$65,$G$2)+1-ROW(C40))),"")</f>
        <v/>
      </c>
      <c r="J45" s="267" t="str">
        <f t="array" aca="1" ref="J45" ca="1">IFERROR(INDEX('Erg Alle'!$K$1:$K$65,LARGE(('Erg Alle'!$F$1:$F$65=$G$2)*(ROW('Erg Alle'!$F$1:$F$65)),COUNTIF('Erg Alle'!$F$1:$F$65,$G$2)+1-ROW(C40))),"")</f>
        <v/>
      </c>
      <c r="K45" s="70" t="str">
        <f t="array" aca="1" ref="K45" ca="1">IFERROR(INDEX('Erg Alle'!$L$1:$L$65,LARGE(('Erg Alle'!$F$1:$F$65=$G$2)*(ROW('Erg Alle'!$F$1:$F$65)),COUNTIF('Erg Alle'!$F$1:$F$65,$G$2)+1-ROW(C40))),"")</f>
        <v/>
      </c>
      <c r="L45" s="267" t="str">
        <f t="array" aca="1" ref="L45" ca="1">IFERROR(INDEX('Erg Alle'!$M$1:$M$65,LARGE(('Erg Alle'!$F$1:$F$65=$G$2)*(ROW('Erg Alle'!$F$1:$F$65)),COUNTIF('Erg Alle'!$F$1:$F$65,$G$2)+1-ROW(C40))),"")</f>
        <v/>
      </c>
      <c r="M45" s="564" t="str">
        <f t="array" aca="1" ref="M45" ca="1">IFERROR(INDEX('Erg Alle'!$N$1:$N$65,LARGE(('Erg Alle'!$F$1:$F$65=$G$2)*(ROW('Erg Alle'!$F$1:$F$65)),COUNTIF('Erg Alle'!$F$1:$F$65,$G$2)+1-ROW(C40))),"")</f>
        <v/>
      </c>
      <c r="N45" s="273" t="str">
        <f t="array" aca="1" ref="N45" ca="1">IFERROR(INDEX('Erg Alle'!$O$1:$O$65,LARGE(('Erg Alle'!$F$1:$F$65=$G$2)*(ROW('Erg Alle'!$F$1:$F$65)),COUNTIF('Erg Alle'!$F$1:$F$65,$G$2)+1-ROW(C40))),"")</f>
        <v/>
      </c>
      <c r="O45" s="66" t="str">
        <f t="array" aca="1" ref="O45" ca="1">IFERROR(INDEX('Erg Alle'!$P$1:$P$65,LARGE(('Erg Alle'!$F$1:$F$65=$G$2)*(ROW('Erg Alle'!$F$1:$F$65)),COUNTIF('Erg Alle'!$F$1:$F$65,$G$2)+1-ROW(C40))),"")</f>
        <v/>
      </c>
    </row>
    <row r="46" spans="1:15" ht="24.75" customHeight="1">
      <c r="A46" s="467" t="str">
        <f t="array" aca="1" ref="A46" ca="1">IFERROR(INDEX('Erg Alle'!$A$1:$A$65,LARGE(('Erg Alle'!$F$1:$F$65=$G$2)*(ROW('Erg Alle'!$F$1:$F$65)),COUNTIF('Erg Alle'!$F$1:$F$65,$G$2)+1-ROW(C41))),"")</f>
        <v/>
      </c>
      <c r="B46" s="66" t="str">
        <f t="array" aca="1" ref="B46" ca="1">IFERROR(INDEX('Erg Alle'!$B$1:$B$65,LARGE(('Erg Alle'!$F$1:$F$65=$G$2)*(ROW('Erg Alle'!$F$1:$F$65)),COUNTIF('Erg Alle'!$F$1:$F$65,$G$2)+1-ROW(C41))),"")</f>
        <v/>
      </c>
      <c r="C46" s="68" t="str">
        <f t="array" aca="1" ref="C46" ca="1">IFERROR(INDEX('Erg Alle'!$C$1:$C$65,LARGE(('Erg Alle'!$F$1:$F$65=$G$2)*(ROW('Erg Alle'!$F$1:$F$65)),COUNTIF('Erg Alle'!$F$1:$F$65,$G$2)+1-ROW(C41))),"")</f>
        <v/>
      </c>
      <c r="D46" s="541" t="str">
        <f t="array" aca="1" ref="D46" ca="1">IFERROR(INDEX('Erg Alle'!$G$1:$G$65,LARGE(('Erg Alle'!$F$1:$F$65=$G$2)*(ROW('Erg Alle'!$F$1:$F$65)),COUNTIF('Erg Alle'!$F$1:$F$65,$G$2)+1-ROW(C41))),"")</f>
        <v/>
      </c>
      <c r="E46" s="277" t="str">
        <f t="array" aca="1" ref="E46" ca="1">IFERROR(INDEX('Erg Alle'!$D$1:$D$65,LARGE(('Erg Alle'!$F$1:$F$65=$G$2)*(ROW('Erg Alle'!$F$1:$F$65)),COUNTIF('Erg Alle'!$F$1:$F$65,$G$2)+1-ROW(C41))),"")</f>
        <v/>
      </c>
      <c r="F46" s="278" t="str">
        <f t="array" aca="1" ref="F46" ca="1">IFERROR(INDEX('Erg Alle'!$E$1:$E$65,LARGE(('Erg Alle'!$F$1:$F$65=$G$2)*(ROW('Erg Alle'!$F$1:$F$65)),COUNTIF('Erg Alle'!$F$1:$F$65,$G$2)+1-ROW(C41))),"")</f>
        <v/>
      </c>
      <c r="G46" s="70" t="str">
        <f t="array" aca="1" ref="G46" ca="1">IFERROR(INDEX('Erg Alle'!$H$1:$H$65,LARGE(('Erg Alle'!$F$1:$F$65=$G$2)*(ROW('Erg Alle'!$F$1:$F$65)),COUNTIF('Erg Alle'!$F$1:$F$65,$G$2)+1-ROW(C41))),"")</f>
        <v/>
      </c>
      <c r="H46" s="267" t="str">
        <f t="array" aca="1" ref="H46" ca="1">IFERROR(INDEX('Erg Alle'!$I$1:$I$65,LARGE(('Erg Alle'!$F$1:$F$65=$G$2)*(ROW('Erg Alle'!$F$1:$F$65)),COUNTIF('Erg Alle'!$F$1:$F$65,$G$2)+1-ROW(C41))),"")</f>
        <v/>
      </c>
      <c r="I46" s="70" t="str">
        <f t="array" aca="1" ref="I46" ca="1">IFERROR(INDEX('Erg Alle'!$J$1:$J$65,LARGE(('Erg Alle'!$F$1:$F$65=$G$2)*(ROW('Erg Alle'!$F$1:$F$65)),COUNTIF('Erg Alle'!$F$1:$F$65,$G$2)+1-ROW(C41))),"")</f>
        <v/>
      </c>
      <c r="J46" s="267" t="str">
        <f t="array" aca="1" ref="J46" ca="1">IFERROR(INDEX('Erg Alle'!$K$1:$K$65,LARGE(('Erg Alle'!$F$1:$F$65=$G$2)*(ROW('Erg Alle'!$F$1:$F$65)),COUNTIF('Erg Alle'!$F$1:$F$65,$G$2)+1-ROW(C41))),"")</f>
        <v/>
      </c>
      <c r="K46" s="70" t="str">
        <f t="array" aca="1" ref="K46" ca="1">IFERROR(INDEX('Erg Alle'!$L$1:$L$65,LARGE(('Erg Alle'!$F$1:$F$65=$G$2)*(ROW('Erg Alle'!$F$1:$F$65)),COUNTIF('Erg Alle'!$F$1:$F$65,$G$2)+1-ROW(C41))),"")</f>
        <v/>
      </c>
      <c r="L46" s="267" t="str">
        <f t="array" aca="1" ref="L46" ca="1">IFERROR(INDEX('Erg Alle'!$M$1:$M$65,LARGE(('Erg Alle'!$F$1:$F$65=$G$2)*(ROW('Erg Alle'!$F$1:$F$65)),COUNTIF('Erg Alle'!$F$1:$F$65,$G$2)+1-ROW(C41))),"")</f>
        <v/>
      </c>
      <c r="M46" s="564" t="str">
        <f t="array" aca="1" ref="M46" ca="1">IFERROR(INDEX('Erg Alle'!$N$1:$N$65,LARGE(('Erg Alle'!$F$1:$F$65=$G$2)*(ROW('Erg Alle'!$F$1:$F$65)),COUNTIF('Erg Alle'!$F$1:$F$65,$G$2)+1-ROW(C41))),"")</f>
        <v/>
      </c>
      <c r="N46" s="273" t="str">
        <f t="array" aca="1" ref="N46" ca="1">IFERROR(INDEX('Erg Alle'!$O$1:$O$65,LARGE(('Erg Alle'!$F$1:$F$65=$G$2)*(ROW('Erg Alle'!$F$1:$F$65)),COUNTIF('Erg Alle'!$F$1:$F$65,$G$2)+1-ROW(C41))),"")</f>
        <v/>
      </c>
      <c r="O46" s="66" t="str">
        <f t="array" aca="1" ref="O46" ca="1">IFERROR(INDEX('Erg Alle'!$P$1:$P$65,LARGE(('Erg Alle'!$F$1:$F$65=$G$2)*(ROW('Erg Alle'!$F$1:$F$65)),COUNTIF('Erg Alle'!$F$1:$F$65,$G$2)+1-ROW(C41))),"")</f>
        <v/>
      </c>
    </row>
    <row r="47" spans="1:15" ht="24.75" customHeight="1">
      <c r="A47" s="467" t="str">
        <f t="array" aca="1" ref="A47" ca="1">IFERROR(INDEX('Erg Alle'!$A$1:$A$65,LARGE(('Erg Alle'!$F$1:$F$65=$G$2)*(ROW('Erg Alle'!$F$1:$F$65)),COUNTIF('Erg Alle'!$F$1:$F$65,$G$2)+1-ROW(C42))),"")</f>
        <v/>
      </c>
      <c r="B47" s="66" t="str">
        <f t="array" aca="1" ref="B47" ca="1">IFERROR(INDEX('Erg Alle'!$B$1:$B$65,LARGE(('Erg Alle'!$F$1:$F$65=$G$2)*(ROW('Erg Alle'!$F$1:$F$65)),COUNTIF('Erg Alle'!$F$1:$F$65,$G$2)+1-ROW(C42))),"")</f>
        <v/>
      </c>
      <c r="C47" s="68" t="str">
        <f t="array" aca="1" ref="C47" ca="1">IFERROR(INDEX('Erg Alle'!$C$1:$C$65,LARGE(('Erg Alle'!$F$1:$F$65=$G$2)*(ROW('Erg Alle'!$F$1:$F$65)),COUNTIF('Erg Alle'!$F$1:$F$65,$G$2)+1-ROW(C42))),"")</f>
        <v/>
      </c>
      <c r="D47" s="541" t="str">
        <f t="array" aca="1" ref="D47" ca="1">IFERROR(INDEX('Erg Alle'!$G$1:$G$65,LARGE(('Erg Alle'!$F$1:$F$65=$G$2)*(ROW('Erg Alle'!$F$1:$F$65)),COUNTIF('Erg Alle'!$F$1:$F$65,$G$2)+1-ROW(C42))),"")</f>
        <v/>
      </c>
      <c r="E47" s="277" t="str">
        <f t="array" aca="1" ref="E47" ca="1">IFERROR(INDEX('Erg Alle'!$D$1:$D$65,LARGE(('Erg Alle'!$F$1:$F$65=$G$2)*(ROW('Erg Alle'!$F$1:$F$65)),COUNTIF('Erg Alle'!$F$1:$F$65,$G$2)+1-ROW(C42))),"")</f>
        <v/>
      </c>
      <c r="F47" s="278" t="str">
        <f t="array" aca="1" ref="F47" ca="1">IFERROR(INDEX('Erg Alle'!$E$1:$E$65,LARGE(('Erg Alle'!$F$1:$F$65=$G$2)*(ROW('Erg Alle'!$F$1:$F$65)),COUNTIF('Erg Alle'!$F$1:$F$65,$G$2)+1-ROW(C42))),"")</f>
        <v/>
      </c>
      <c r="G47" s="70" t="str">
        <f t="array" aca="1" ref="G47" ca="1">IFERROR(INDEX('Erg Alle'!$H$1:$H$65,LARGE(('Erg Alle'!$F$1:$F$65=$G$2)*(ROW('Erg Alle'!$F$1:$F$65)),COUNTIF('Erg Alle'!$F$1:$F$65,$G$2)+1-ROW(C42))),"")</f>
        <v/>
      </c>
      <c r="H47" s="267" t="str">
        <f t="array" aca="1" ref="H47" ca="1">IFERROR(INDEX('Erg Alle'!$I$1:$I$65,LARGE(('Erg Alle'!$F$1:$F$65=$G$2)*(ROW('Erg Alle'!$F$1:$F$65)),COUNTIF('Erg Alle'!$F$1:$F$65,$G$2)+1-ROW(C42))),"")</f>
        <v/>
      </c>
      <c r="I47" s="70" t="str">
        <f t="array" aca="1" ref="I47" ca="1">IFERROR(INDEX('Erg Alle'!$J$1:$J$65,LARGE(('Erg Alle'!$F$1:$F$65=$G$2)*(ROW('Erg Alle'!$F$1:$F$65)),COUNTIF('Erg Alle'!$F$1:$F$65,$G$2)+1-ROW(C42))),"")</f>
        <v/>
      </c>
      <c r="J47" s="267" t="str">
        <f t="array" aca="1" ref="J47" ca="1">IFERROR(INDEX('Erg Alle'!$K$1:$K$65,LARGE(('Erg Alle'!$F$1:$F$65=$G$2)*(ROW('Erg Alle'!$F$1:$F$65)),COUNTIF('Erg Alle'!$F$1:$F$65,$G$2)+1-ROW(C42))),"")</f>
        <v/>
      </c>
      <c r="K47" s="70" t="str">
        <f t="array" aca="1" ref="K47" ca="1">IFERROR(INDEX('Erg Alle'!$L$1:$L$65,LARGE(('Erg Alle'!$F$1:$F$65=$G$2)*(ROW('Erg Alle'!$F$1:$F$65)),COUNTIF('Erg Alle'!$F$1:$F$65,$G$2)+1-ROW(C42))),"")</f>
        <v/>
      </c>
      <c r="L47" s="267" t="str">
        <f t="array" aca="1" ref="L47" ca="1">IFERROR(INDEX('Erg Alle'!$M$1:$M$65,LARGE(('Erg Alle'!$F$1:$F$65=$G$2)*(ROW('Erg Alle'!$F$1:$F$65)),COUNTIF('Erg Alle'!$F$1:$F$65,$G$2)+1-ROW(C42))),"")</f>
        <v/>
      </c>
      <c r="M47" s="564" t="str">
        <f t="array" aca="1" ref="M47" ca="1">IFERROR(INDEX('Erg Alle'!$N$1:$N$65,LARGE(('Erg Alle'!$F$1:$F$65=$G$2)*(ROW('Erg Alle'!$F$1:$F$65)),COUNTIF('Erg Alle'!$F$1:$F$65,$G$2)+1-ROW(C42))),"")</f>
        <v/>
      </c>
      <c r="N47" s="273" t="str">
        <f t="array" aca="1" ref="N47" ca="1">IFERROR(INDEX('Erg Alle'!$O$1:$O$65,LARGE(('Erg Alle'!$F$1:$F$65=$G$2)*(ROW('Erg Alle'!$F$1:$F$65)),COUNTIF('Erg Alle'!$F$1:$F$65,$G$2)+1-ROW(C42))),"")</f>
        <v/>
      </c>
      <c r="O47" s="66" t="str">
        <f t="array" aca="1" ref="O47" ca="1">IFERROR(INDEX('Erg Alle'!$P$1:$P$65,LARGE(('Erg Alle'!$F$1:$F$65=$G$2)*(ROW('Erg Alle'!$F$1:$F$65)),COUNTIF('Erg Alle'!$F$1:$F$65,$G$2)+1-ROW(C42))),"")</f>
        <v/>
      </c>
    </row>
    <row r="48" spans="1:15" ht="24.75" customHeight="1">
      <c r="A48" s="467" t="str">
        <f t="array" aca="1" ref="A48" ca="1">IFERROR(INDEX('Erg Alle'!$A$1:$A$65,LARGE(('Erg Alle'!$F$1:$F$65=$G$2)*(ROW('Erg Alle'!$F$1:$F$65)),COUNTIF('Erg Alle'!$F$1:$F$65,$G$2)+1-ROW(C43))),"")</f>
        <v/>
      </c>
      <c r="B48" s="66" t="str">
        <f t="array" aca="1" ref="B48" ca="1">IFERROR(INDEX('Erg Alle'!$B$1:$B$65,LARGE(('Erg Alle'!$F$1:$F$65=$G$2)*(ROW('Erg Alle'!$F$1:$F$65)),COUNTIF('Erg Alle'!$F$1:$F$65,$G$2)+1-ROW(C43))),"")</f>
        <v/>
      </c>
      <c r="C48" s="68" t="str">
        <f t="array" aca="1" ref="C48" ca="1">IFERROR(INDEX('Erg Alle'!$C$1:$C$65,LARGE(('Erg Alle'!$F$1:$F$65=$G$2)*(ROW('Erg Alle'!$F$1:$F$65)),COUNTIF('Erg Alle'!$F$1:$F$65,$G$2)+1-ROW(C43))),"")</f>
        <v/>
      </c>
      <c r="D48" s="541" t="str">
        <f t="array" aca="1" ref="D48" ca="1">IFERROR(INDEX('Erg Alle'!$G$1:$G$65,LARGE(('Erg Alle'!$F$1:$F$65=$G$2)*(ROW('Erg Alle'!$F$1:$F$65)),COUNTIF('Erg Alle'!$F$1:$F$65,$G$2)+1-ROW(C43))),"")</f>
        <v/>
      </c>
      <c r="E48" s="277" t="str">
        <f t="array" aca="1" ref="E48" ca="1">IFERROR(INDEX('Erg Alle'!$D$1:$D$65,LARGE(('Erg Alle'!$F$1:$F$65=$G$2)*(ROW('Erg Alle'!$F$1:$F$65)),COUNTIF('Erg Alle'!$F$1:$F$65,$G$2)+1-ROW(C43))),"")</f>
        <v/>
      </c>
      <c r="F48" s="278" t="str">
        <f t="array" aca="1" ref="F48" ca="1">IFERROR(INDEX('Erg Alle'!$E$1:$E$65,LARGE(('Erg Alle'!$F$1:$F$65=$G$2)*(ROW('Erg Alle'!$F$1:$F$65)),COUNTIF('Erg Alle'!$F$1:$F$65,$G$2)+1-ROW(C43))),"")</f>
        <v/>
      </c>
      <c r="G48" s="70" t="str">
        <f t="array" aca="1" ref="G48" ca="1">IFERROR(INDEX('Erg Alle'!$H$1:$H$65,LARGE(('Erg Alle'!$F$1:$F$65=$G$2)*(ROW('Erg Alle'!$F$1:$F$65)),COUNTIF('Erg Alle'!$F$1:$F$65,$G$2)+1-ROW(C43))),"")</f>
        <v/>
      </c>
      <c r="H48" s="267" t="str">
        <f t="array" aca="1" ref="H48" ca="1">IFERROR(INDEX('Erg Alle'!$I$1:$I$65,LARGE(('Erg Alle'!$F$1:$F$65=$G$2)*(ROW('Erg Alle'!$F$1:$F$65)),COUNTIF('Erg Alle'!$F$1:$F$65,$G$2)+1-ROW(C43))),"")</f>
        <v/>
      </c>
      <c r="I48" s="70" t="str">
        <f t="array" aca="1" ref="I48" ca="1">IFERROR(INDEX('Erg Alle'!$J$1:$J$65,LARGE(('Erg Alle'!$F$1:$F$65=$G$2)*(ROW('Erg Alle'!$F$1:$F$65)),COUNTIF('Erg Alle'!$F$1:$F$65,$G$2)+1-ROW(C43))),"")</f>
        <v/>
      </c>
      <c r="J48" s="267" t="str">
        <f t="array" aca="1" ref="J48" ca="1">IFERROR(INDEX('Erg Alle'!$K$1:$K$65,LARGE(('Erg Alle'!$F$1:$F$65=$G$2)*(ROW('Erg Alle'!$F$1:$F$65)),COUNTIF('Erg Alle'!$F$1:$F$65,$G$2)+1-ROW(C43))),"")</f>
        <v/>
      </c>
      <c r="K48" s="70" t="str">
        <f t="array" aca="1" ref="K48" ca="1">IFERROR(INDEX('Erg Alle'!$L$1:$L$65,LARGE(('Erg Alle'!$F$1:$F$65=$G$2)*(ROW('Erg Alle'!$F$1:$F$65)),COUNTIF('Erg Alle'!$F$1:$F$65,$G$2)+1-ROW(C43))),"")</f>
        <v/>
      </c>
      <c r="L48" s="267" t="str">
        <f t="array" aca="1" ref="L48" ca="1">IFERROR(INDEX('Erg Alle'!$M$1:$M$65,LARGE(('Erg Alle'!$F$1:$F$65=$G$2)*(ROW('Erg Alle'!$F$1:$F$65)),COUNTIF('Erg Alle'!$F$1:$F$65,$G$2)+1-ROW(C43))),"")</f>
        <v/>
      </c>
      <c r="M48" s="564" t="str">
        <f t="array" aca="1" ref="M48" ca="1">IFERROR(INDEX('Erg Alle'!$N$1:$N$65,LARGE(('Erg Alle'!$F$1:$F$65=$G$2)*(ROW('Erg Alle'!$F$1:$F$65)),COUNTIF('Erg Alle'!$F$1:$F$65,$G$2)+1-ROW(C43))),"")</f>
        <v/>
      </c>
      <c r="N48" s="273" t="str">
        <f t="array" aca="1" ref="N48" ca="1">IFERROR(INDEX('Erg Alle'!$O$1:$O$65,LARGE(('Erg Alle'!$F$1:$F$65=$G$2)*(ROW('Erg Alle'!$F$1:$F$65)),COUNTIF('Erg Alle'!$F$1:$F$65,$G$2)+1-ROW(C43))),"")</f>
        <v/>
      </c>
      <c r="O48" s="66" t="str">
        <f t="array" aca="1" ref="O48" ca="1">IFERROR(INDEX('Erg Alle'!$P$1:$P$65,LARGE(('Erg Alle'!$F$1:$F$65=$G$2)*(ROW('Erg Alle'!$F$1:$F$65)),COUNTIF('Erg Alle'!$F$1:$F$65,$G$2)+1-ROW(C43))),"")</f>
        <v/>
      </c>
    </row>
    <row r="49" spans="1:15" ht="24.75" customHeight="1">
      <c r="A49" s="467" t="str">
        <f t="array" aca="1" ref="A49" ca="1">IFERROR(INDEX('Erg Alle'!$A$1:$A$65,LARGE(('Erg Alle'!$F$1:$F$65=$G$2)*(ROW('Erg Alle'!$F$1:$F$65)),COUNTIF('Erg Alle'!$F$1:$F$65,$G$2)+1-ROW(C44))),"")</f>
        <v/>
      </c>
      <c r="B49" s="66" t="str">
        <f t="array" aca="1" ref="B49" ca="1">IFERROR(INDEX('Erg Alle'!$B$1:$B$65,LARGE(('Erg Alle'!$F$1:$F$65=$G$2)*(ROW('Erg Alle'!$F$1:$F$65)),COUNTIF('Erg Alle'!$F$1:$F$65,$G$2)+1-ROW(C44))),"")</f>
        <v/>
      </c>
      <c r="C49" s="68" t="str">
        <f t="array" aca="1" ref="C49" ca="1">IFERROR(INDEX('Erg Alle'!$C$1:$C$65,LARGE(('Erg Alle'!$F$1:$F$65=$G$2)*(ROW('Erg Alle'!$F$1:$F$65)),COUNTIF('Erg Alle'!$F$1:$F$65,$G$2)+1-ROW(C44))),"")</f>
        <v/>
      </c>
      <c r="D49" s="541" t="str">
        <f t="array" aca="1" ref="D49" ca="1">IFERROR(INDEX('Erg Alle'!$G$1:$G$65,LARGE(('Erg Alle'!$F$1:$F$65=$G$2)*(ROW('Erg Alle'!$F$1:$F$65)),COUNTIF('Erg Alle'!$F$1:$F$65,$G$2)+1-ROW(C44))),"")</f>
        <v/>
      </c>
      <c r="E49" s="277" t="str">
        <f t="array" aca="1" ref="E49" ca="1">IFERROR(INDEX('Erg Alle'!$D$1:$D$65,LARGE(('Erg Alle'!$F$1:$F$65=$G$2)*(ROW('Erg Alle'!$F$1:$F$65)),COUNTIF('Erg Alle'!$F$1:$F$65,$G$2)+1-ROW(C44))),"")</f>
        <v/>
      </c>
      <c r="F49" s="278" t="str">
        <f t="array" aca="1" ref="F49" ca="1">IFERROR(INDEX('Erg Alle'!$E$1:$E$65,LARGE(('Erg Alle'!$F$1:$F$65=$G$2)*(ROW('Erg Alle'!$F$1:$F$65)),COUNTIF('Erg Alle'!$F$1:$F$65,$G$2)+1-ROW(C44))),"")</f>
        <v/>
      </c>
      <c r="G49" s="70" t="str">
        <f t="array" aca="1" ref="G49" ca="1">IFERROR(INDEX('Erg Alle'!$H$1:$H$65,LARGE(('Erg Alle'!$F$1:$F$65=$G$2)*(ROW('Erg Alle'!$F$1:$F$65)),COUNTIF('Erg Alle'!$F$1:$F$65,$G$2)+1-ROW(C44))),"")</f>
        <v/>
      </c>
      <c r="H49" s="267" t="str">
        <f t="array" aca="1" ref="H49" ca="1">IFERROR(INDEX('Erg Alle'!$I$1:$I$65,LARGE(('Erg Alle'!$F$1:$F$65=$G$2)*(ROW('Erg Alle'!$F$1:$F$65)),COUNTIF('Erg Alle'!$F$1:$F$65,$G$2)+1-ROW(C44))),"")</f>
        <v/>
      </c>
      <c r="I49" s="70" t="str">
        <f t="array" aca="1" ref="I49" ca="1">IFERROR(INDEX('Erg Alle'!$J$1:$J$65,LARGE(('Erg Alle'!$F$1:$F$65=$G$2)*(ROW('Erg Alle'!$F$1:$F$65)),COUNTIF('Erg Alle'!$F$1:$F$65,$G$2)+1-ROW(C44))),"")</f>
        <v/>
      </c>
      <c r="J49" s="267" t="str">
        <f t="array" aca="1" ref="J49" ca="1">IFERROR(INDEX('Erg Alle'!$K$1:$K$65,LARGE(('Erg Alle'!$F$1:$F$65=$G$2)*(ROW('Erg Alle'!$F$1:$F$65)),COUNTIF('Erg Alle'!$F$1:$F$65,$G$2)+1-ROW(C44))),"")</f>
        <v/>
      </c>
      <c r="K49" s="70" t="str">
        <f t="array" aca="1" ref="K49" ca="1">IFERROR(INDEX('Erg Alle'!$L$1:$L$65,LARGE(('Erg Alle'!$F$1:$F$65=$G$2)*(ROW('Erg Alle'!$F$1:$F$65)),COUNTIF('Erg Alle'!$F$1:$F$65,$G$2)+1-ROW(C44))),"")</f>
        <v/>
      </c>
      <c r="L49" s="267" t="str">
        <f t="array" aca="1" ref="L49" ca="1">IFERROR(INDEX('Erg Alle'!$M$1:$M$65,LARGE(('Erg Alle'!$F$1:$F$65=$G$2)*(ROW('Erg Alle'!$F$1:$F$65)),COUNTIF('Erg Alle'!$F$1:$F$65,$G$2)+1-ROW(C44))),"")</f>
        <v/>
      </c>
      <c r="M49" s="564" t="str">
        <f t="array" aca="1" ref="M49" ca="1">IFERROR(INDEX('Erg Alle'!$N$1:$N$65,LARGE(('Erg Alle'!$F$1:$F$65=$G$2)*(ROW('Erg Alle'!$F$1:$F$65)),COUNTIF('Erg Alle'!$F$1:$F$65,$G$2)+1-ROW(C44))),"")</f>
        <v/>
      </c>
      <c r="N49" s="273" t="str">
        <f t="array" aca="1" ref="N49" ca="1">IFERROR(INDEX('Erg Alle'!$O$1:$O$65,LARGE(('Erg Alle'!$F$1:$F$65=$G$2)*(ROW('Erg Alle'!$F$1:$F$65)),COUNTIF('Erg Alle'!$F$1:$F$65,$G$2)+1-ROW(C44))),"")</f>
        <v/>
      </c>
      <c r="O49" s="66" t="str">
        <f t="array" aca="1" ref="O49" ca="1">IFERROR(INDEX('Erg Alle'!$P$1:$P$65,LARGE(('Erg Alle'!$F$1:$F$65=$G$2)*(ROW('Erg Alle'!$F$1:$F$65)),COUNTIF('Erg Alle'!$F$1:$F$65,$G$2)+1-ROW(C44))),"")</f>
        <v/>
      </c>
    </row>
    <row r="50" spans="1:15" ht="24.75" customHeight="1">
      <c r="A50" s="467" t="str">
        <f t="array" aca="1" ref="A50" ca="1">IFERROR(INDEX('Erg Alle'!$A$1:$A$65,LARGE(('Erg Alle'!$F$1:$F$65=$G$2)*(ROW('Erg Alle'!$F$1:$F$65)),COUNTIF('Erg Alle'!$F$1:$F$65,$G$2)+1-ROW(C45))),"")</f>
        <v/>
      </c>
      <c r="B50" s="66" t="str">
        <f t="array" aca="1" ref="B50" ca="1">IFERROR(INDEX('Erg Alle'!$B$1:$B$65,LARGE(('Erg Alle'!$F$1:$F$65=$G$2)*(ROW('Erg Alle'!$F$1:$F$65)),COUNTIF('Erg Alle'!$F$1:$F$65,$G$2)+1-ROW(C45))),"")</f>
        <v/>
      </c>
      <c r="C50" s="68" t="str">
        <f t="array" aca="1" ref="C50" ca="1">IFERROR(INDEX('Erg Alle'!$C$1:$C$65,LARGE(('Erg Alle'!$F$1:$F$65=$G$2)*(ROW('Erg Alle'!$F$1:$F$65)),COUNTIF('Erg Alle'!$F$1:$F$65,$G$2)+1-ROW(C45))),"")</f>
        <v/>
      </c>
      <c r="D50" s="541" t="str">
        <f t="array" aca="1" ref="D50" ca="1">IFERROR(INDEX('Erg Alle'!$G$1:$G$65,LARGE(('Erg Alle'!$F$1:$F$65=$G$2)*(ROW('Erg Alle'!$F$1:$F$65)),COUNTIF('Erg Alle'!$F$1:$F$65,$G$2)+1-ROW(C45))),"")</f>
        <v/>
      </c>
      <c r="E50" s="277" t="str">
        <f t="array" aca="1" ref="E50" ca="1">IFERROR(INDEX('Erg Alle'!$D$1:$D$65,LARGE(('Erg Alle'!$F$1:$F$65=$G$2)*(ROW('Erg Alle'!$F$1:$F$65)),COUNTIF('Erg Alle'!$F$1:$F$65,$G$2)+1-ROW(C45))),"")</f>
        <v/>
      </c>
      <c r="F50" s="278" t="str">
        <f t="array" aca="1" ref="F50" ca="1">IFERROR(INDEX('Erg Alle'!$E$1:$E$65,LARGE(('Erg Alle'!$F$1:$F$65=$G$2)*(ROW('Erg Alle'!$F$1:$F$65)),COUNTIF('Erg Alle'!$F$1:$F$65,$G$2)+1-ROW(C45))),"")</f>
        <v/>
      </c>
      <c r="G50" s="70" t="str">
        <f t="array" aca="1" ref="G50" ca="1">IFERROR(INDEX('Erg Alle'!$H$1:$H$65,LARGE(('Erg Alle'!$F$1:$F$65=$G$2)*(ROW('Erg Alle'!$F$1:$F$65)),COUNTIF('Erg Alle'!$F$1:$F$65,$G$2)+1-ROW(C45))),"")</f>
        <v/>
      </c>
      <c r="H50" s="267" t="str">
        <f t="array" aca="1" ref="H50" ca="1">IFERROR(INDEX('Erg Alle'!$I$1:$I$65,LARGE(('Erg Alle'!$F$1:$F$65=$G$2)*(ROW('Erg Alle'!$F$1:$F$65)),COUNTIF('Erg Alle'!$F$1:$F$65,$G$2)+1-ROW(C45))),"")</f>
        <v/>
      </c>
      <c r="I50" s="70" t="str">
        <f t="array" aca="1" ref="I50" ca="1">IFERROR(INDEX('Erg Alle'!$J$1:$J$65,LARGE(('Erg Alle'!$F$1:$F$65=$G$2)*(ROW('Erg Alle'!$F$1:$F$65)),COUNTIF('Erg Alle'!$F$1:$F$65,$G$2)+1-ROW(C45))),"")</f>
        <v/>
      </c>
      <c r="J50" s="267" t="str">
        <f t="array" aca="1" ref="J50" ca="1">IFERROR(INDEX('Erg Alle'!$K$1:$K$65,LARGE(('Erg Alle'!$F$1:$F$65=$G$2)*(ROW('Erg Alle'!$F$1:$F$65)),COUNTIF('Erg Alle'!$F$1:$F$65,$G$2)+1-ROW(C45))),"")</f>
        <v/>
      </c>
      <c r="K50" s="70" t="str">
        <f t="array" aca="1" ref="K50" ca="1">IFERROR(INDEX('Erg Alle'!$L$1:$L$65,LARGE(('Erg Alle'!$F$1:$F$65=$G$2)*(ROW('Erg Alle'!$F$1:$F$65)),COUNTIF('Erg Alle'!$F$1:$F$65,$G$2)+1-ROW(C45))),"")</f>
        <v/>
      </c>
      <c r="L50" s="267" t="str">
        <f t="array" aca="1" ref="L50" ca="1">IFERROR(INDEX('Erg Alle'!$M$1:$M$65,LARGE(('Erg Alle'!$F$1:$F$65=$G$2)*(ROW('Erg Alle'!$F$1:$F$65)),COUNTIF('Erg Alle'!$F$1:$F$65,$G$2)+1-ROW(C45))),"")</f>
        <v/>
      </c>
      <c r="M50" s="564" t="str">
        <f t="array" aca="1" ref="M50" ca="1">IFERROR(INDEX('Erg Alle'!$N$1:$N$65,LARGE(('Erg Alle'!$F$1:$F$65=$G$2)*(ROW('Erg Alle'!$F$1:$F$65)),COUNTIF('Erg Alle'!$F$1:$F$65,$G$2)+1-ROW(C45))),"")</f>
        <v/>
      </c>
      <c r="N50" s="273" t="str">
        <f t="array" aca="1" ref="N50" ca="1">IFERROR(INDEX('Erg Alle'!$O$1:$O$65,LARGE(('Erg Alle'!$F$1:$F$65=$G$2)*(ROW('Erg Alle'!$F$1:$F$65)),COUNTIF('Erg Alle'!$F$1:$F$65,$G$2)+1-ROW(C45))),"")</f>
        <v/>
      </c>
      <c r="O50" s="66" t="str">
        <f t="array" aca="1" ref="O50" ca="1">IFERROR(INDEX('Erg Alle'!$P$1:$P$65,LARGE(('Erg Alle'!$F$1:$F$65=$G$2)*(ROW('Erg Alle'!$F$1:$F$65)),COUNTIF('Erg Alle'!$F$1:$F$65,$G$2)+1-ROW(C45))),"")</f>
        <v/>
      </c>
    </row>
    <row r="51" spans="1:15" ht="24.75" customHeight="1">
      <c r="A51" s="467" t="str">
        <f t="array" aca="1" ref="A51" ca="1">IFERROR(INDEX('Erg Alle'!$A$1:$A$65,LARGE(('Erg Alle'!$F$1:$F$65=$G$2)*(ROW('Erg Alle'!$F$1:$F$65)),COUNTIF('Erg Alle'!$F$1:$F$65,$G$2)+1-ROW(C46))),"")</f>
        <v/>
      </c>
      <c r="B51" s="66" t="str">
        <f t="array" aca="1" ref="B51" ca="1">IFERROR(INDEX('Erg Alle'!$B$1:$B$65,LARGE(('Erg Alle'!$F$1:$F$65=$G$2)*(ROW('Erg Alle'!$F$1:$F$65)),COUNTIF('Erg Alle'!$F$1:$F$65,$G$2)+1-ROW(C46))),"")</f>
        <v/>
      </c>
      <c r="C51" s="68" t="str">
        <f t="array" aca="1" ref="C51" ca="1">IFERROR(INDEX('Erg Alle'!$C$1:$C$65,LARGE(('Erg Alle'!$F$1:$F$65=$G$2)*(ROW('Erg Alle'!$F$1:$F$65)),COUNTIF('Erg Alle'!$F$1:$F$65,$G$2)+1-ROW(C46))),"")</f>
        <v/>
      </c>
      <c r="D51" s="541" t="str">
        <f t="array" aca="1" ref="D51" ca="1">IFERROR(INDEX('Erg Alle'!$G$1:$G$65,LARGE(('Erg Alle'!$F$1:$F$65=$G$2)*(ROW('Erg Alle'!$F$1:$F$65)),COUNTIF('Erg Alle'!$F$1:$F$65,$G$2)+1-ROW(C46))),"")</f>
        <v/>
      </c>
      <c r="E51" s="277" t="str">
        <f t="array" aca="1" ref="E51" ca="1">IFERROR(INDEX('Erg Alle'!$D$1:$D$65,LARGE(('Erg Alle'!$F$1:$F$65=$G$2)*(ROW('Erg Alle'!$F$1:$F$65)),COUNTIF('Erg Alle'!$F$1:$F$65,$G$2)+1-ROW(C46))),"")</f>
        <v/>
      </c>
      <c r="F51" s="278" t="str">
        <f t="array" aca="1" ref="F51" ca="1">IFERROR(INDEX('Erg Alle'!$E$1:$E$65,LARGE(('Erg Alle'!$F$1:$F$65=$G$2)*(ROW('Erg Alle'!$F$1:$F$65)),COUNTIF('Erg Alle'!$F$1:$F$65,$G$2)+1-ROW(C46))),"")</f>
        <v/>
      </c>
      <c r="G51" s="70" t="str">
        <f t="array" aca="1" ref="G51" ca="1">IFERROR(INDEX('Erg Alle'!$H$1:$H$65,LARGE(('Erg Alle'!$F$1:$F$65=$G$2)*(ROW('Erg Alle'!$F$1:$F$65)),COUNTIF('Erg Alle'!$F$1:$F$65,$G$2)+1-ROW(C46))),"")</f>
        <v/>
      </c>
      <c r="H51" s="267" t="str">
        <f t="array" aca="1" ref="H51" ca="1">IFERROR(INDEX('Erg Alle'!$I$1:$I$65,LARGE(('Erg Alle'!$F$1:$F$65=$G$2)*(ROW('Erg Alle'!$F$1:$F$65)),COUNTIF('Erg Alle'!$F$1:$F$65,$G$2)+1-ROW(C46))),"")</f>
        <v/>
      </c>
      <c r="I51" s="70" t="str">
        <f t="array" aca="1" ref="I51" ca="1">IFERROR(INDEX('Erg Alle'!$J$1:$J$65,LARGE(('Erg Alle'!$F$1:$F$65=$G$2)*(ROW('Erg Alle'!$F$1:$F$65)),COUNTIF('Erg Alle'!$F$1:$F$65,$G$2)+1-ROW(C46))),"")</f>
        <v/>
      </c>
      <c r="J51" s="267" t="str">
        <f t="array" aca="1" ref="J51" ca="1">IFERROR(INDEX('Erg Alle'!$K$1:$K$65,LARGE(('Erg Alle'!$F$1:$F$65=$G$2)*(ROW('Erg Alle'!$F$1:$F$65)),COUNTIF('Erg Alle'!$F$1:$F$65,$G$2)+1-ROW(C46))),"")</f>
        <v/>
      </c>
      <c r="K51" s="70" t="str">
        <f t="array" aca="1" ref="K51" ca="1">IFERROR(INDEX('Erg Alle'!$L$1:$L$65,LARGE(('Erg Alle'!$F$1:$F$65=$G$2)*(ROW('Erg Alle'!$F$1:$F$65)),COUNTIF('Erg Alle'!$F$1:$F$65,$G$2)+1-ROW(C46))),"")</f>
        <v/>
      </c>
      <c r="L51" s="267" t="str">
        <f t="array" aca="1" ref="L51" ca="1">IFERROR(INDEX('Erg Alle'!$M$1:$M$65,LARGE(('Erg Alle'!$F$1:$F$65=$G$2)*(ROW('Erg Alle'!$F$1:$F$65)),COUNTIF('Erg Alle'!$F$1:$F$65,$G$2)+1-ROW(C46))),"")</f>
        <v/>
      </c>
      <c r="M51" s="564" t="str">
        <f t="array" aca="1" ref="M51" ca="1">IFERROR(INDEX('Erg Alle'!$N$1:$N$65,LARGE(('Erg Alle'!$F$1:$F$65=$G$2)*(ROW('Erg Alle'!$F$1:$F$65)),COUNTIF('Erg Alle'!$F$1:$F$65,$G$2)+1-ROW(C46))),"")</f>
        <v/>
      </c>
      <c r="N51" s="273" t="str">
        <f t="array" aca="1" ref="N51" ca="1">IFERROR(INDEX('Erg Alle'!$O$1:$O$65,LARGE(('Erg Alle'!$F$1:$F$65=$G$2)*(ROW('Erg Alle'!$F$1:$F$65)),COUNTIF('Erg Alle'!$F$1:$F$65,$G$2)+1-ROW(C46))),"")</f>
        <v/>
      </c>
      <c r="O51" s="66" t="str">
        <f t="array" aca="1" ref="O51" ca="1">IFERROR(INDEX('Erg Alle'!$P$1:$P$65,LARGE(('Erg Alle'!$F$1:$F$65=$G$2)*(ROW('Erg Alle'!$F$1:$F$65)),COUNTIF('Erg Alle'!$F$1:$F$65,$G$2)+1-ROW(C46))),"")</f>
        <v/>
      </c>
    </row>
    <row r="52" spans="1:15" ht="24.75" customHeight="1">
      <c r="A52" s="467" t="str">
        <f t="array" aca="1" ref="A52" ca="1">IFERROR(INDEX('Erg Alle'!$A$1:$A$65,LARGE(('Erg Alle'!$F$1:$F$65=$G$2)*(ROW('Erg Alle'!$F$1:$F$65)),COUNTIF('Erg Alle'!$F$1:$F$65,$G$2)+1-ROW(C47))),"")</f>
        <v/>
      </c>
      <c r="B52" s="66" t="str">
        <f t="array" aca="1" ref="B52" ca="1">IFERROR(INDEX('Erg Alle'!$B$1:$B$65,LARGE(('Erg Alle'!$F$1:$F$65=$G$2)*(ROW('Erg Alle'!$F$1:$F$65)),COUNTIF('Erg Alle'!$F$1:$F$65,$G$2)+1-ROW(C47))),"")</f>
        <v/>
      </c>
      <c r="C52" s="68" t="str">
        <f t="array" aca="1" ref="C52" ca="1">IFERROR(INDEX('Erg Alle'!$C$1:$C$65,LARGE(('Erg Alle'!$F$1:$F$65=$G$2)*(ROW('Erg Alle'!$F$1:$F$65)),COUNTIF('Erg Alle'!$F$1:$F$65,$G$2)+1-ROW(C47))),"")</f>
        <v/>
      </c>
      <c r="D52" s="541" t="str">
        <f t="array" aca="1" ref="D52" ca="1">IFERROR(INDEX('Erg Alle'!$G$1:$G$65,LARGE(('Erg Alle'!$F$1:$F$65=$G$2)*(ROW('Erg Alle'!$F$1:$F$65)),COUNTIF('Erg Alle'!$F$1:$F$65,$G$2)+1-ROW(C47))),"")</f>
        <v/>
      </c>
      <c r="E52" s="277" t="str">
        <f t="array" aca="1" ref="E52" ca="1">IFERROR(INDEX('Erg Alle'!$D$1:$D$65,LARGE(('Erg Alle'!$F$1:$F$65=$G$2)*(ROW('Erg Alle'!$F$1:$F$65)),COUNTIF('Erg Alle'!$F$1:$F$65,$G$2)+1-ROW(C47))),"")</f>
        <v/>
      </c>
      <c r="F52" s="278" t="str">
        <f t="array" aca="1" ref="F52" ca="1">IFERROR(INDEX('Erg Alle'!$E$1:$E$65,LARGE(('Erg Alle'!$F$1:$F$65=$G$2)*(ROW('Erg Alle'!$F$1:$F$65)),COUNTIF('Erg Alle'!$F$1:$F$65,$G$2)+1-ROW(C47))),"")</f>
        <v/>
      </c>
      <c r="G52" s="70" t="str">
        <f t="array" aca="1" ref="G52" ca="1">IFERROR(INDEX('Erg Alle'!$H$1:$H$65,LARGE(('Erg Alle'!$F$1:$F$65=$G$2)*(ROW('Erg Alle'!$F$1:$F$65)),COUNTIF('Erg Alle'!$F$1:$F$65,$G$2)+1-ROW(C47))),"")</f>
        <v/>
      </c>
      <c r="H52" s="267" t="str">
        <f t="array" aca="1" ref="H52" ca="1">IFERROR(INDEX('Erg Alle'!$I$1:$I$65,LARGE(('Erg Alle'!$F$1:$F$65=$G$2)*(ROW('Erg Alle'!$F$1:$F$65)),COUNTIF('Erg Alle'!$F$1:$F$65,$G$2)+1-ROW(C47))),"")</f>
        <v/>
      </c>
      <c r="I52" s="70" t="str">
        <f t="array" aca="1" ref="I52" ca="1">IFERROR(INDEX('Erg Alle'!$J$1:$J$65,LARGE(('Erg Alle'!$F$1:$F$65=$G$2)*(ROW('Erg Alle'!$F$1:$F$65)),COUNTIF('Erg Alle'!$F$1:$F$65,$G$2)+1-ROW(C47))),"")</f>
        <v/>
      </c>
      <c r="J52" s="267" t="str">
        <f t="array" aca="1" ref="J52" ca="1">IFERROR(INDEX('Erg Alle'!$K$1:$K$65,LARGE(('Erg Alle'!$F$1:$F$65=$G$2)*(ROW('Erg Alle'!$F$1:$F$65)),COUNTIF('Erg Alle'!$F$1:$F$65,$G$2)+1-ROW(C47))),"")</f>
        <v/>
      </c>
      <c r="K52" s="70" t="str">
        <f t="array" aca="1" ref="K52" ca="1">IFERROR(INDEX('Erg Alle'!$L$1:$L$65,LARGE(('Erg Alle'!$F$1:$F$65=$G$2)*(ROW('Erg Alle'!$F$1:$F$65)),COUNTIF('Erg Alle'!$F$1:$F$65,$G$2)+1-ROW(C47))),"")</f>
        <v/>
      </c>
      <c r="L52" s="267" t="str">
        <f t="array" aca="1" ref="L52" ca="1">IFERROR(INDEX('Erg Alle'!$M$1:$M$65,LARGE(('Erg Alle'!$F$1:$F$65=$G$2)*(ROW('Erg Alle'!$F$1:$F$65)),COUNTIF('Erg Alle'!$F$1:$F$65,$G$2)+1-ROW(C47))),"")</f>
        <v/>
      </c>
      <c r="M52" s="564" t="str">
        <f t="array" aca="1" ref="M52" ca="1">IFERROR(INDEX('Erg Alle'!$N$1:$N$65,LARGE(('Erg Alle'!$F$1:$F$65=$G$2)*(ROW('Erg Alle'!$F$1:$F$65)),COUNTIF('Erg Alle'!$F$1:$F$65,$G$2)+1-ROW(C47))),"")</f>
        <v/>
      </c>
      <c r="N52" s="273" t="str">
        <f t="array" aca="1" ref="N52" ca="1">IFERROR(INDEX('Erg Alle'!$O$1:$O$65,LARGE(('Erg Alle'!$F$1:$F$65=$G$2)*(ROW('Erg Alle'!$F$1:$F$65)),COUNTIF('Erg Alle'!$F$1:$F$65,$G$2)+1-ROW(C47))),"")</f>
        <v/>
      </c>
      <c r="O52" s="66" t="str">
        <f t="array" aca="1" ref="O52" ca="1">IFERROR(INDEX('Erg Alle'!$P$1:$P$65,LARGE(('Erg Alle'!$F$1:$F$65=$G$2)*(ROW('Erg Alle'!$F$1:$F$65)),COUNTIF('Erg Alle'!$F$1:$F$65,$G$2)+1-ROW(C47))),"")</f>
        <v/>
      </c>
    </row>
    <row r="53" spans="1:15" ht="24.75" customHeight="1">
      <c r="A53" s="467" t="str">
        <f t="array" aca="1" ref="A53" ca="1">IFERROR(INDEX('Erg Alle'!$A$1:$A$65,LARGE(('Erg Alle'!$F$1:$F$65=$G$2)*(ROW('Erg Alle'!$F$1:$F$65)),COUNTIF('Erg Alle'!$F$1:$F$65,$G$2)+1-ROW(C48))),"")</f>
        <v/>
      </c>
      <c r="B53" s="66" t="str">
        <f t="array" aca="1" ref="B53" ca="1">IFERROR(INDEX('Erg Alle'!$B$1:$B$65,LARGE(('Erg Alle'!$F$1:$F$65=$G$2)*(ROW('Erg Alle'!$F$1:$F$65)),COUNTIF('Erg Alle'!$F$1:$F$65,$G$2)+1-ROW(C48))),"")</f>
        <v/>
      </c>
      <c r="C53" s="68" t="str">
        <f t="array" aca="1" ref="C53" ca="1">IFERROR(INDEX('Erg Alle'!$C$1:$C$65,LARGE(('Erg Alle'!$F$1:$F$65=$G$2)*(ROW('Erg Alle'!$F$1:$F$65)),COUNTIF('Erg Alle'!$F$1:$F$65,$G$2)+1-ROW(C48))),"")</f>
        <v/>
      </c>
      <c r="D53" s="541" t="str">
        <f t="array" aca="1" ref="D53" ca="1">IFERROR(INDEX('Erg Alle'!$G$1:$G$65,LARGE(('Erg Alle'!$F$1:$F$65=$G$2)*(ROW('Erg Alle'!$F$1:$F$65)),COUNTIF('Erg Alle'!$F$1:$F$65,$G$2)+1-ROW(C48))),"")</f>
        <v/>
      </c>
      <c r="E53" s="277" t="str">
        <f t="array" aca="1" ref="E53" ca="1">IFERROR(INDEX('Erg Alle'!$D$1:$D$65,LARGE(('Erg Alle'!$F$1:$F$65=$G$2)*(ROW('Erg Alle'!$F$1:$F$65)),COUNTIF('Erg Alle'!$F$1:$F$65,$G$2)+1-ROW(C48))),"")</f>
        <v/>
      </c>
      <c r="F53" s="278" t="str">
        <f t="array" aca="1" ref="F53" ca="1">IFERROR(INDEX('Erg Alle'!$E$1:$E$65,LARGE(('Erg Alle'!$F$1:$F$65=$G$2)*(ROW('Erg Alle'!$F$1:$F$65)),COUNTIF('Erg Alle'!$F$1:$F$65,$G$2)+1-ROW(C48))),"")</f>
        <v/>
      </c>
      <c r="G53" s="70" t="str">
        <f t="array" aca="1" ref="G53" ca="1">IFERROR(INDEX('Erg Alle'!$H$1:$H$65,LARGE(('Erg Alle'!$F$1:$F$65=$G$2)*(ROW('Erg Alle'!$F$1:$F$65)),COUNTIF('Erg Alle'!$F$1:$F$65,$G$2)+1-ROW(C48))),"")</f>
        <v/>
      </c>
      <c r="H53" s="267" t="str">
        <f t="array" aca="1" ref="H53" ca="1">IFERROR(INDEX('Erg Alle'!$I$1:$I$65,LARGE(('Erg Alle'!$F$1:$F$65=$G$2)*(ROW('Erg Alle'!$F$1:$F$65)),COUNTIF('Erg Alle'!$F$1:$F$65,$G$2)+1-ROW(C48))),"")</f>
        <v/>
      </c>
      <c r="I53" s="70" t="str">
        <f t="array" aca="1" ref="I53" ca="1">IFERROR(INDEX('Erg Alle'!$J$1:$J$65,LARGE(('Erg Alle'!$F$1:$F$65=$G$2)*(ROW('Erg Alle'!$F$1:$F$65)),COUNTIF('Erg Alle'!$F$1:$F$65,$G$2)+1-ROW(C48))),"")</f>
        <v/>
      </c>
      <c r="J53" s="267" t="str">
        <f t="array" aca="1" ref="J53" ca="1">IFERROR(INDEX('Erg Alle'!$K$1:$K$65,LARGE(('Erg Alle'!$F$1:$F$65=$G$2)*(ROW('Erg Alle'!$F$1:$F$65)),COUNTIF('Erg Alle'!$F$1:$F$65,$G$2)+1-ROW(C48))),"")</f>
        <v/>
      </c>
      <c r="K53" s="70" t="str">
        <f t="array" aca="1" ref="K53" ca="1">IFERROR(INDEX('Erg Alle'!$L$1:$L$65,LARGE(('Erg Alle'!$F$1:$F$65=$G$2)*(ROW('Erg Alle'!$F$1:$F$65)),COUNTIF('Erg Alle'!$F$1:$F$65,$G$2)+1-ROW(C48))),"")</f>
        <v/>
      </c>
      <c r="L53" s="267" t="str">
        <f t="array" aca="1" ref="L53" ca="1">IFERROR(INDEX('Erg Alle'!$M$1:$M$65,LARGE(('Erg Alle'!$F$1:$F$65=$G$2)*(ROW('Erg Alle'!$F$1:$F$65)),COUNTIF('Erg Alle'!$F$1:$F$65,$G$2)+1-ROW(C48))),"")</f>
        <v/>
      </c>
      <c r="M53" s="564" t="str">
        <f t="array" aca="1" ref="M53" ca="1">IFERROR(INDEX('Erg Alle'!$N$1:$N$65,LARGE(('Erg Alle'!$F$1:$F$65=$G$2)*(ROW('Erg Alle'!$F$1:$F$65)),COUNTIF('Erg Alle'!$F$1:$F$65,$G$2)+1-ROW(C48))),"")</f>
        <v/>
      </c>
      <c r="N53" s="273" t="str">
        <f t="array" aca="1" ref="N53" ca="1">IFERROR(INDEX('Erg Alle'!$O$1:$O$65,LARGE(('Erg Alle'!$F$1:$F$65=$G$2)*(ROW('Erg Alle'!$F$1:$F$65)),COUNTIF('Erg Alle'!$F$1:$F$65,$G$2)+1-ROW(C48))),"")</f>
        <v/>
      </c>
      <c r="O53" s="66" t="str">
        <f t="array" aca="1" ref="O53" ca="1">IFERROR(INDEX('Erg Alle'!$P$1:$P$65,LARGE(('Erg Alle'!$F$1:$F$65=$G$2)*(ROW('Erg Alle'!$F$1:$F$65)),COUNTIF('Erg Alle'!$F$1:$F$65,$G$2)+1-ROW(C48))),"")</f>
        <v/>
      </c>
    </row>
    <row r="54" spans="1:15" ht="24.75" customHeight="1">
      <c r="A54" s="467" t="str">
        <f t="array" aca="1" ref="A54" ca="1">IFERROR(INDEX('Erg Alle'!$A$1:$A$65,LARGE(('Erg Alle'!$F$1:$F$65=$G$2)*(ROW('Erg Alle'!$F$1:$F$65)),COUNTIF('Erg Alle'!$F$1:$F$65,$G$2)+1-ROW(C49))),"")</f>
        <v/>
      </c>
      <c r="B54" s="66" t="str">
        <f t="array" aca="1" ref="B54" ca="1">IFERROR(INDEX('Erg Alle'!$B$1:$B$65,LARGE(('Erg Alle'!$F$1:$F$65=$G$2)*(ROW('Erg Alle'!$F$1:$F$65)),COUNTIF('Erg Alle'!$F$1:$F$65,$G$2)+1-ROW(C49))),"")</f>
        <v/>
      </c>
      <c r="C54" s="68" t="str">
        <f t="array" aca="1" ref="C54" ca="1">IFERROR(INDEX('Erg Alle'!$C$1:$C$65,LARGE(('Erg Alle'!$F$1:$F$65=$G$2)*(ROW('Erg Alle'!$F$1:$F$65)),COUNTIF('Erg Alle'!$F$1:$F$65,$G$2)+1-ROW(C49))),"")</f>
        <v/>
      </c>
      <c r="D54" s="541" t="str">
        <f t="array" aca="1" ref="D54" ca="1">IFERROR(INDEX('Erg Alle'!$G$1:$G$65,LARGE(('Erg Alle'!$F$1:$F$65=$G$2)*(ROW('Erg Alle'!$F$1:$F$65)),COUNTIF('Erg Alle'!$F$1:$F$65,$G$2)+1-ROW(C49))),"")</f>
        <v/>
      </c>
      <c r="E54" s="277" t="str">
        <f t="array" aca="1" ref="E54" ca="1">IFERROR(INDEX('Erg Alle'!$D$1:$D$65,LARGE(('Erg Alle'!$F$1:$F$65=$G$2)*(ROW('Erg Alle'!$F$1:$F$65)),COUNTIF('Erg Alle'!$F$1:$F$65,$G$2)+1-ROW(C49))),"")</f>
        <v/>
      </c>
      <c r="F54" s="278" t="str">
        <f t="array" aca="1" ref="F54" ca="1">IFERROR(INDEX('Erg Alle'!$E$1:$E$65,LARGE(('Erg Alle'!$F$1:$F$65=$G$2)*(ROW('Erg Alle'!$F$1:$F$65)),COUNTIF('Erg Alle'!$F$1:$F$65,$G$2)+1-ROW(C49))),"")</f>
        <v/>
      </c>
      <c r="G54" s="70" t="str">
        <f t="array" aca="1" ref="G54" ca="1">IFERROR(INDEX('Erg Alle'!$H$1:$H$65,LARGE(('Erg Alle'!$F$1:$F$65=$G$2)*(ROW('Erg Alle'!$F$1:$F$65)),COUNTIF('Erg Alle'!$F$1:$F$65,$G$2)+1-ROW(C49))),"")</f>
        <v/>
      </c>
      <c r="H54" s="267" t="str">
        <f t="array" aca="1" ref="H54" ca="1">IFERROR(INDEX('Erg Alle'!$I$1:$I$65,LARGE(('Erg Alle'!$F$1:$F$65=$G$2)*(ROW('Erg Alle'!$F$1:$F$65)),COUNTIF('Erg Alle'!$F$1:$F$65,$G$2)+1-ROW(C49))),"")</f>
        <v/>
      </c>
      <c r="I54" s="70" t="str">
        <f t="array" aca="1" ref="I54" ca="1">IFERROR(INDEX('Erg Alle'!$J$1:$J$65,LARGE(('Erg Alle'!$F$1:$F$65=$G$2)*(ROW('Erg Alle'!$F$1:$F$65)),COUNTIF('Erg Alle'!$F$1:$F$65,$G$2)+1-ROW(C49))),"")</f>
        <v/>
      </c>
      <c r="J54" s="267" t="str">
        <f t="array" aca="1" ref="J54" ca="1">IFERROR(INDEX('Erg Alle'!$K$1:$K$65,LARGE(('Erg Alle'!$F$1:$F$65=$G$2)*(ROW('Erg Alle'!$F$1:$F$65)),COUNTIF('Erg Alle'!$F$1:$F$65,$G$2)+1-ROW(C49))),"")</f>
        <v/>
      </c>
      <c r="K54" s="70" t="str">
        <f t="array" aca="1" ref="K54" ca="1">IFERROR(INDEX('Erg Alle'!$L$1:$L$65,LARGE(('Erg Alle'!$F$1:$F$65=$G$2)*(ROW('Erg Alle'!$F$1:$F$65)),COUNTIF('Erg Alle'!$F$1:$F$65,$G$2)+1-ROW(C49))),"")</f>
        <v/>
      </c>
      <c r="L54" s="267" t="str">
        <f t="array" aca="1" ref="L54" ca="1">IFERROR(INDEX('Erg Alle'!$M$1:$M$65,LARGE(('Erg Alle'!$F$1:$F$65=$G$2)*(ROW('Erg Alle'!$F$1:$F$65)),COUNTIF('Erg Alle'!$F$1:$F$65,$G$2)+1-ROW(C49))),"")</f>
        <v/>
      </c>
      <c r="M54" s="564" t="str">
        <f t="array" aca="1" ref="M54" ca="1">IFERROR(INDEX('Erg Alle'!$N$1:$N$65,LARGE(('Erg Alle'!$F$1:$F$65=$G$2)*(ROW('Erg Alle'!$F$1:$F$65)),COUNTIF('Erg Alle'!$F$1:$F$65,$G$2)+1-ROW(C49))),"")</f>
        <v/>
      </c>
      <c r="N54" s="273" t="str">
        <f t="array" aca="1" ref="N54" ca="1">IFERROR(INDEX('Erg Alle'!$O$1:$O$65,LARGE(('Erg Alle'!$F$1:$F$65=$G$2)*(ROW('Erg Alle'!$F$1:$F$65)),COUNTIF('Erg Alle'!$F$1:$F$65,$G$2)+1-ROW(C49))),"")</f>
        <v/>
      </c>
      <c r="O54" s="66" t="str">
        <f t="array" aca="1" ref="O54" ca="1">IFERROR(INDEX('Erg Alle'!$P$1:$P$65,LARGE(('Erg Alle'!$F$1:$F$65=$G$2)*(ROW('Erg Alle'!$F$1:$F$65)),COUNTIF('Erg Alle'!$F$1:$F$65,$G$2)+1-ROW(C49))),"")</f>
        <v/>
      </c>
    </row>
    <row r="55" spans="1:15" ht="24.75" customHeight="1">
      <c r="A55" s="467" t="str">
        <f t="array" aca="1" ref="A55" ca="1">IFERROR(INDEX('Erg Alle'!$A$1:$A$65,LARGE(('Erg Alle'!$F$1:$F$65=$G$2)*(ROW('Erg Alle'!$F$1:$F$65)),COUNTIF('Erg Alle'!$F$1:$F$65,$G$2)+1-ROW(C50))),"")</f>
        <v/>
      </c>
      <c r="B55" s="66" t="str">
        <f t="array" aca="1" ref="B55" ca="1">IFERROR(INDEX('Erg Alle'!$B$1:$B$65,LARGE(('Erg Alle'!$F$1:$F$65=$G$2)*(ROW('Erg Alle'!$F$1:$F$65)),COUNTIF('Erg Alle'!$F$1:$F$65,$G$2)+1-ROW(C50))),"")</f>
        <v/>
      </c>
      <c r="C55" s="68" t="str">
        <f t="array" aca="1" ref="C55" ca="1">IFERROR(INDEX('Erg Alle'!$C$1:$C$65,LARGE(('Erg Alle'!$F$1:$F$65=$G$2)*(ROW('Erg Alle'!$F$1:$F$65)),COUNTIF('Erg Alle'!$F$1:$F$65,$G$2)+1-ROW(C50))),"")</f>
        <v/>
      </c>
      <c r="D55" s="541" t="str">
        <f t="array" aca="1" ref="D55" ca="1">IFERROR(INDEX('Erg Alle'!$G$1:$G$65,LARGE(('Erg Alle'!$F$1:$F$65=$G$2)*(ROW('Erg Alle'!$F$1:$F$65)),COUNTIF('Erg Alle'!$F$1:$F$65,$G$2)+1-ROW(C50))),"")</f>
        <v/>
      </c>
      <c r="E55" s="277" t="str">
        <f t="array" aca="1" ref="E55" ca="1">IFERROR(INDEX('Erg Alle'!$D$1:$D$65,LARGE(('Erg Alle'!$F$1:$F$65=$G$2)*(ROW('Erg Alle'!$F$1:$F$65)),COUNTIF('Erg Alle'!$F$1:$F$65,$G$2)+1-ROW(C50))),"")</f>
        <v/>
      </c>
      <c r="F55" s="278" t="str">
        <f t="array" aca="1" ref="F55" ca="1">IFERROR(INDEX('Erg Alle'!$E$1:$E$65,LARGE(('Erg Alle'!$F$1:$F$65=$G$2)*(ROW('Erg Alle'!$F$1:$F$65)),COUNTIF('Erg Alle'!$F$1:$F$65,$G$2)+1-ROW(C50))),"")</f>
        <v/>
      </c>
      <c r="G55" s="70" t="str">
        <f t="array" aca="1" ref="G55" ca="1">IFERROR(INDEX('Erg Alle'!$H$1:$H$65,LARGE(('Erg Alle'!$F$1:$F$65=$G$2)*(ROW('Erg Alle'!$F$1:$F$65)),COUNTIF('Erg Alle'!$F$1:$F$65,$G$2)+1-ROW(C50))),"")</f>
        <v/>
      </c>
      <c r="H55" s="267" t="str">
        <f t="array" aca="1" ref="H55" ca="1">IFERROR(INDEX('Erg Alle'!$I$1:$I$65,LARGE(('Erg Alle'!$F$1:$F$65=$G$2)*(ROW('Erg Alle'!$F$1:$F$65)),COUNTIF('Erg Alle'!$F$1:$F$65,$G$2)+1-ROW(C50))),"")</f>
        <v/>
      </c>
      <c r="I55" s="70" t="str">
        <f t="array" aca="1" ref="I55" ca="1">IFERROR(INDEX('Erg Alle'!$J$1:$J$65,LARGE(('Erg Alle'!$F$1:$F$65=$G$2)*(ROW('Erg Alle'!$F$1:$F$65)),COUNTIF('Erg Alle'!$F$1:$F$65,$G$2)+1-ROW(C50))),"")</f>
        <v/>
      </c>
      <c r="J55" s="267" t="str">
        <f t="array" aca="1" ref="J55" ca="1">IFERROR(INDEX('Erg Alle'!$K$1:$K$65,LARGE(('Erg Alle'!$F$1:$F$65=$G$2)*(ROW('Erg Alle'!$F$1:$F$65)),COUNTIF('Erg Alle'!$F$1:$F$65,$G$2)+1-ROW(C50))),"")</f>
        <v/>
      </c>
      <c r="K55" s="70" t="str">
        <f t="array" aca="1" ref="K55" ca="1">IFERROR(INDEX('Erg Alle'!$L$1:$L$65,LARGE(('Erg Alle'!$F$1:$F$65=$G$2)*(ROW('Erg Alle'!$F$1:$F$65)),COUNTIF('Erg Alle'!$F$1:$F$65,$G$2)+1-ROW(C50))),"")</f>
        <v/>
      </c>
      <c r="L55" s="267" t="str">
        <f t="array" aca="1" ref="L55" ca="1">IFERROR(INDEX('Erg Alle'!$M$1:$M$65,LARGE(('Erg Alle'!$F$1:$F$65=$G$2)*(ROW('Erg Alle'!$F$1:$F$65)),COUNTIF('Erg Alle'!$F$1:$F$65,$G$2)+1-ROW(C50))),"")</f>
        <v/>
      </c>
      <c r="M55" s="564" t="str">
        <f t="array" aca="1" ref="M55" ca="1">IFERROR(INDEX('Erg Alle'!$N$1:$N$65,LARGE(('Erg Alle'!$F$1:$F$65=$G$2)*(ROW('Erg Alle'!$F$1:$F$65)),COUNTIF('Erg Alle'!$F$1:$F$65,$G$2)+1-ROW(C50))),"")</f>
        <v/>
      </c>
      <c r="N55" s="273" t="str">
        <f t="array" aca="1" ref="N55" ca="1">IFERROR(INDEX('Erg Alle'!$O$1:$O$65,LARGE(('Erg Alle'!$F$1:$F$65=$G$2)*(ROW('Erg Alle'!$F$1:$F$65)),COUNTIF('Erg Alle'!$F$1:$F$65,$G$2)+1-ROW(C50))),"")</f>
        <v/>
      </c>
      <c r="O55" s="66" t="str">
        <f t="array" aca="1" ref="O55" ca="1">IFERROR(INDEX('Erg Alle'!$P$1:$P$65,LARGE(('Erg Alle'!$F$1:$F$65=$G$2)*(ROW('Erg Alle'!$F$1:$F$65)),COUNTIF('Erg Alle'!$F$1:$F$65,$G$2)+1-ROW(C50))),"")</f>
        <v/>
      </c>
    </row>
    <row r="56" spans="1:15" ht="24.75" customHeight="1">
      <c r="A56" s="467" t="str">
        <f t="array" aca="1" ref="A56" ca="1">IFERROR(INDEX('Erg Alle'!$A$1:$A$65,LARGE(('Erg Alle'!$F$1:$F$65=$G$2)*(ROW('Erg Alle'!$F$1:$F$65)),COUNTIF('Erg Alle'!$F$1:$F$65,$G$2)+1-ROW(C51))),"")</f>
        <v/>
      </c>
      <c r="B56" s="66" t="str">
        <f t="array" aca="1" ref="B56" ca="1">IFERROR(INDEX('Erg Alle'!$B$1:$B$65,LARGE(('Erg Alle'!$F$1:$F$65=$G$2)*(ROW('Erg Alle'!$F$1:$F$65)),COUNTIF('Erg Alle'!$F$1:$F$65,$G$2)+1-ROW(C51))),"")</f>
        <v/>
      </c>
      <c r="C56" s="68" t="str">
        <f t="array" aca="1" ref="C56" ca="1">IFERROR(INDEX('Erg Alle'!$C$1:$C$65,LARGE(('Erg Alle'!$F$1:$F$65=$G$2)*(ROW('Erg Alle'!$F$1:$F$65)),COUNTIF('Erg Alle'!$F$1:$F$65,$G$2)+1-ROW(C51))),"")</f>
        <v/>
      </c>
      <c r="D56" s="541" t="str">
        <f t="array" aca="1" ref="D56" ca="1">IFERROR(INDEX('Erg Alle'!$G$1:$G$65,LARGE(('Erg Alle'!$F$1:$F$65=$G$2)*(ROW('Erg Alle'!$F$1:$F$65)),COUNTIF('Erg Alle'!$F$1:$F$65,$G$2)+1-ROW(C51))),"")</f>
        <v/>
      </c>
      <c r="E56" s="277" t="str">
        <f t="array" aca="1" ref="E56" ca="1">IFERROR(INDEX('Erg Alle'!$D$1:$D$65,LARGE(('Erg Alle'!$F$1:$F$65=$G$2)*(ROW('Erg Alle'!$F$1:$F$65)),COUNTIF('Erg Alle'!$F$1:$F$65,$G$2)+1-ROW(C51))),"")</f>
        <v/>
      </c>
      <c r="F56" s="278" t="str">
        <f t="array" aca="1" ref="F56" ca="1">IFERROR(INDEX('Erg Alle'!$E$1:$E$65,LARGE(('Erg Alle'!$F$1:$F$65=$G$2)*(ROW('Erg Alle'!$F$1:$F$65)),COUNTIF('Erg Alle'!$F$1:$F$65,$G$2)+1-ROW(C51))),"")</f>
        <v/>
      </c>
      <c r="G56" s="70" t="str">
        <f t="array" aca="1" ref="G56" ca="1">IFERROR(INDEX('Erg Alle'!$H$1:$H$65,LARGE(('Erg Alle'!$F$1:$F$65=$G$2)*(ROW('Erg Alle'!$F$1:$F$65)),COUNTIF('Erg Alle'!$F$1:$F$65,$G$2)+1-ROW(C51))),"")</f>
        <v/>
      </c>
      <c r="H56" s="267" t="str">
        <f t="array" aca="1" ref="H56" ca="1">IFERROR(INDEX('Erg Alle'!$I$1:$I$65,LARGE(('Erg Alle'!$F$1:$F$65=$G$2)*(ROW('Erg Alle'!$F$1:$F$65)),COUNTIF('Erg Alle'!$F$1:$F$65,$G$2)+1-ROW(C51))),"")</f>
        <v/>
      </c>
      <c r="I56" s="70" t="str">
        <f t="array" aca="1" ref="I56" ca="1">IFERROR(INDEX('Erg Alle'!$J$1:$J$65,LARGE(('Erg Alle'!$F$1:$F$65=$G$2)*(ROW('Erg Alle'!$F$1:$F$65)),COUNTIF('Erg Alle'!$F$1:$F$65,$G$2)+1-ROW(C51))),"")</f>
        <v/>
      </c>
      <c r="J56" s="267" t="str">
        <f t="array" aca="1" ref="J56" ca="1">IFERROR(INDEX('Erg Alle'!$K$1:$K$65,LARGE(('Erg Alle'!$F$1:$F$65=$G$2)*(ROW('Erg Alle'!$F$1:$F$65)),COUNTIF('Erg Alle'!$F$1:$F$65,$G$2)+1-ROW(C51))),"")</f>
        <v/>
      </c>
      <c r="K56" s="70" t="str">
        <f t="array" aca="1" ref="K56" ca="1">IFERROR(INDEX('Erg Alle'!$L$1:$L$65,LARGE(('Erg Alle'!$F$1:$F$65=$G$2)*(ROW('Erg Alle'!$F$1:$F$65)),COUNTIF('Erg Alle'!$F$1:$F$65,$G$2)+1-ROW(C51))),"")</f>
        <v/>
      </c>
      <c r="L56" s="267" t="str">
        <f t="array" aca="1" ref="L56" ca="1">IFERROR(INDEX('Erg Alle'!$M$1:$M$65,LARGE(('Erg Alle'!$F$1:$F$65=$G$2)*(ROW('Erg Alle'!$F$1:$F$65)),COUNTIF('Erg Alle'!$F$1:$F$65,$G$2)+1-ROW(C51))),"")</f>
        <v/>
      </c>
      <c r="M56" s="564" t="str">
        <f t="array" aca="1" ref="M56" ca="1">IFERROR(INDEX('Erg Alle'!$N$1:$N$65,LARGE(('Erg Alle'!$F$1:$F$65=$G$2)*(ROW('Erg Alle'!$F$1:$F$65)),COUNTIF('Erg Alle'!$F$1:$F$65,$G$2)+1-ROW(C51))),"")</f>
        <v/>
      </c>
      <c r="N56" s="273" t="str">
        <f t="array" aca="1" ref="N56" ca="1">IFERROR(INDEX('Erg Alle'!$O$1:$O$65,LARGE(('Erg Alle'!$F$1:$F$65=$G$2)*(ROW('Erg Alle'!$F$1:$F$65)),COUNTIF('Erg Alle'!$F$1:$F$65,$G$2)+1-ROW(C51))),"")</f>
        <v/>
      </c>
      <c r="O56" s="66" t="str">
        <f t="array" aca="1" ref="O56" ca="1">IFERROR(INDEX('Erg Alle'!$P$1:$P$65,LARGE(('Erg Alle'!$F$1:$F$65=$G$2)*(ROW('Erg Alle'!$F$1:$F$65)),COUNTIF('Erg Alle'!$F$1:$F$65,$G$2)+1-ROW(C51))),"")</f>
        <v/>
      </c>
    </row>
    <row r="57" spans="1:15" ht="24.75" customHeight="1">
      <c r="A57" s="467" t="str">
        <f t="array" aca="1" ref="A57" ca="1">IFERROR(INDEX('Erg Alle'!$A$1:$A$65,LARGE(('Erg Alle'!$F$1:$F$65=$G$2)*(ROW('Erg Alle'!$F$1:$F$65)),COUNTIF('Erg Alle'!$F$1:$F$65,$G$2)+1-ROW(C52))),"")</f>
        <v/>
      </c>
      <c r="B57" s="66" t="str">
        <f t="array" aca="1" ref="B57" ca="1">IFERROR(INDEX('Erg Alle'!$B$1:$B$65,LARGE(('Erg Alle'!$F$1:$F$65=$G$2)*(ROW('Erg Alle'!$F$1:$F$65)),COUNTIF('Erg Alle'!$F$1:$F$65,$G$2)+1-ROW(C52))),"")</f>
        <v/>
      </c>
      <c r="C57" s="68" t="str">
        <f t="array" aca="1" ref="C57" ca="1">IFERROR(INDEX('Erg Alle'!$C$1:$C$65,LARGE(('Erg Alle'!$F$1:$F$65=$G$2)*(ROW('Erg Alle'!$F$1:$F$65)),COUNTIF('Erg Alle'!$F$1:$F$65,$G$2)+1-ROW(C52))),"")</f>
        <v/>
      </c>
      <c r="D57" s="541" t="str">
        <f t="array" aca="1" ref="D57" ca="1">IFERROR(INDEX('Erg Alle'!$G$1:$G$65,LARGE(('Erg Alle'!$F$1:$F$65=$G$2)*(ROW('Erg Alle'!$F$1:$F$65)),COUNTIF('Erg Alle'!$F$1:$F$65,$G$2)+1-ROW(C52))),"")</f>
        <v/>
      </c>
      <c r="E57" s="277" t="str">
        <f t="array" aca="1" ref="E57" ca="1">IFERROR(INDEX('Erg Alle'!$D$1:$D$65,LARGE(('Erg Alle'!$F$1:$F$65=$G$2)*(ROW('Erg Alle'!$F$1:$F$65)),COUNTIF('Erg Alle'!$F$1:$F$65,$G$2)+1-ROW(C52))),"")</f>
        <v/>
      </c>
      <c r="F57" s="278" t="str">
        <f t="array" aca="1" ref="F57" ca="1">IFERROR(INDEX('Erg Alle'!$E$1:$E$65,LARGE(('Erg Alle'!$F$1:$F$65=$G$2)*(ROW('Erg Alle'!$F$1:$F$65)),COUNTIF('Erg Alle'!$F$1:$F$65,$G$2)+1-ROW(C52))),"")</f>
        <v/>
      </c>
      <c r="G57" s="70" t="str">
        <f t="array" aca="1" ref="G57" ca="1">IFERROR(INDEX('Erg Alle'!$H$1:$H$65,LARGE(('Erg Alle'!$F$1:$F$65=$G$2)*(ROW('Erg Alle'!$F$1:$F$65)),COUNTIF('Erg Alle'!$F$1:$F$65,$G$2)+1-ROW(C52))),"")</f>
        <v/>
      </c>
      <c r="H57" s="267" t="str">
        <f t="array" aca="1" ref="H57" ca="1">IFERROR(INDEX('Erg Alle'!$I$1:$I$65,LARGE(('Erg Alle'!$F$1:$F$65=$G$2)*(ROW('Erg Alle'!$F$1:$F$65)),COUNTIF('Erg Alle'!$F$1:$F$65,$G$2)+1-ROW(C52))),"")</f>
        <v/>
      </c>
      <c r="I57" s="70" t="str">
        <f t="array" aca="1" ref="I57" ca="1">IFERROR(INDEX('Erg Alle'!$J$1:$J$65,LARGE(('Erg Alle'!$F$1:$F$65=$G$2)*(ROW('Erg Alle'!$F$1:$F$65)),COUNTIF('Erg Alle'!$F$1:$F$65,$G$2)+1-ROW(C52))),"")</f>
        <v/>
      </c>
      <c r="J57" s="267" t="str">
        <f t="array" aca="1" ref="J57" ca="1">IFERROR(INDEX('Erg Alle'!$K$1:$K$65,LARGE(('Erg Alle'!$F$1:$F$65=$G$2)*(ROW('Erg Alle'!$F$1:$F$65)),COUNTIF('Erg Alle'!$F$1:$F$65,$G$2)+1-ROW(C52))),"")</f>
        <v/>
      </c>
      <c r="K57" s="70" t="str">
        <f t="array" aca="1" ref="K57" ca="1">IFERROR(INDEX('Erg Alle'!$L$1:$L$65,LARGE(('Erg Alle'!$F$1:$F$65=$G$2)*(ROW('Erg Alle'!$F$1:$F$65)),COUNTIF('Erg Alle'!$F$1:$F$65,$G$2)+1-ROW(C52))),"")</f>
        <v/>
      </c>
      <c r="L57" s="267" t="str">
        <f t="array" aca="1" ref="L57" ca="1">IFERROR(INDEX('Erg Alle'!$M$1:$M$65,LARGE(('Erg Alle'!$F$1:$F$65=$G$2)*(ROW('Erg Alle'!$F$1:$F$65)),COUNTIF('Erg Alle'!$F$1:$F$65,$G$2)+1-ROW(C52))),"")</f>
        <v/>
      </c>
      <c r="M57" s="564" t="str">
        <f t="array" aca="1" ref="M57" ca="1">IFERROR(INDEX('Erg Alle'!$N$1:$N$65,LARGE(('Erg Alle'!$F$1:$F$65=$G$2)*(ROW('Erg Alle'!$F$1:$F$65)),COUNTIF('Erg Alle'!$F$1:$F$65,$G$2)+1-ROW(C52))),"")</f>
        <v/>
      </c>
      <c r="N57" s="273" t="str">
        <f t="array" aca="1" ref="N57" ca="1">IFERROR(INDEX('Erg Alle'!$O$1:$O$65,LARGE(('Erg Alle'!$F$1:$F$65=$G$2)*(ROW('Erg Alle'!$F$1:$F$65)),COUNTIF('Erg Alle'!$F$1:$F$65,$G$2)+1-ROW(C52))),"")</f>
        <v/>
      </c>
      <c r="O57" s="66" t="str">
        <f t="array" aca="1" ref="O57" ca="1">IFERROR(INDEX('Erg Alle'!$P$1:$P$65,LARGE(('Erg Alle'!$F$1:$F$65=$G$2)*(ROW('Erg Alle'!$F$1:$F$65)),COUNTIF('Erg Alle'!$F$1:$F$65,$G$2)+1-ROW(C52))),"")</f>
        <v/>
      </c>
    </row>
    <row r="58" spans="1:15" ht="24.75" customHeight="1">
      <c r="A58" s="467" t="str">
        <f t="array" aca="1" ref="A58" ca="1">IFERROR(INDEX('Erg Alle'!$A$1:$A$65,LARGE(('Erg Alle'!$F$1:$F$65=$G$2)*(ROW('Erg Alle'!$F$1:$F$65)),COUNTIF('Erg Alle'!$F$1:$F$65,$G$2)+1-ROW(C53))),"")</f>
        <v/>
      </c>
      <c r="B58" s="66" t="str">
        <f t="array" aca="1" ref="B58" ca="1">IFERROR(INDEX('Erg Alle'!$B$1:$B$65,LARGE(('Erg Alle'!$F$1:$F$65=$G$2)*(ROW('Erg Alle'!$F$1:$F$65)),COUNTIF('Erg Alle'!$F$1:$F$65,$G$2)+1-ROW(C53))),"")</f>
        <v/>
      </c>
      <c r="C58" s="68" t="str">
        <f t="array" aca="1" ref="C58" ca="1">IFERROR(INDEX('Erg Alle'!$C$1:$C$65,LARGE(('Erg Alle'!$F$1:$F$65=$G$2)*(ROW('Erg Alle'!$F$1:$F$65)),COUNTIF('Erg Alle'!$F$1:$F$65,$G$2)+1-ROW(C53))),"")</f>
        <v/>
      </c>
      <c r="D58" s="541" t="str">
        <f t="array" aca="1" ref="D58" ca="1">IFERROR(INDEX('Erg Alle'!$G$1:$G$65,LARGE(('Erg Alle'!$F$1:$F$65=$G$2)*(ROW('Erg Alle'!$F$1:$F$65)),COUNTIF('Erg Alle'!$F$1:$F$65,$G$2)+1-ROW(C53))),"")</f>
        <v/>
      </c>
      <c r="E58" s="277" t="str">
        <f t="array" aca="1" ref="E58" ca="1">IFERROR(INDEX('Erg Alle'!$D$1:$D$65,LARGE(('Erg Alle'!$F$1:$F$65=$G$2)*(ROW('Erg Alle'!$F$1:$F$65)),COUNTIF('Erg Alle'!$F$1:$F$65,$G$2)+1-ROW(C53))),"")</f>
        <v/>
      </c>
      <c r="F58" s="278" t="str">
        <f t="array" aca="1" ref="F58" ca="1">IFERROR(INDEX('Erg Alle'!$E$1:$E$65,LARGE(('Erg Alle'!$F$1:$F$65=$G$2)*(ROW('Erg Alle'!$F$1:$F$65)),COUNTIF('Erg Alle'!$F$1:$F$65,$G$2)+1-ROW(C53))),"")</f>
        <v/>
      </c>
      <c r="G58" s="70" t="str">
        <f t="array" aca="1" ref="G58" ca="1">IFERROR(INDEX('Erg Alle'!$H$1:$H$65,LARGE(('Erg Alle'!$F$1:$F$65=$G$2)*(ROW('Erg Alle'!$F$1:$F$65)),COUNTIF('Erg Alle'!$F$1:$F$65,$G$2)+1-ROW(C53))),"")</f>
        <v/>
      </c>
      <c r="H58" s="267" t="str">
        <f t="array" aca="1" ref="H58" ca="1">IFERROR(INDEX('Erg Alle'!$I$1:$I$65,LARGE(('Erg Alle'!$F$1:$F$65=$G$2)*(ROW('Erg Alle'!$F$1:$F$65)),COUNTIF('Erg Alle'!$F$1:$F$65,$G$2)+1-ROW(C53))),"")</f>
        <v/>
      </c>
      <c r="I58" s="70" t="str">
        <f t="array" aca="1" ref="I58" ca="1">IFERROR(INDEX('Erg Alle'!$J$1:$J$65,LARGE(('Erg Alle'!$F$1:$F$65=$G$2)*(ROW('Erg Alle'!$F$1:$F$65)),COUNTIF('Erg Alle'!$F$1:$F$65,$G$2)+1-ROW(C53))),"")</f>
        <v/>
      </c>
      <c r="J58" s="267" t="str">
        <f t="array" aca="1" ref="J58" ca="1">IFERROR(INDEX('Erg Alle'!$K$1:$K$65,LARGE(('Erg Alle'!$F$1:$F$65=$G$2)*(ROW('Erg Alle'!$F$1:$F$65)),COUNTIF('Erg Alle'!$F$1:$F$65,$G$2)+1-ROW(C53))),"")</f>
        <v/>
      </c>
      <c r="K58" s="70" t="str">
        <f t="array" aca="1" ref="K58" ca="1">IFERROR(INDEX('Erg Alle'!$L$1:$L$65,LARGE(('Erg Alle'!$F$1:$F$65=$G$2)*(ROW('Erg Alle'!$F$1:$F$65)),COUNTIF('Erg Alle'!$F$1:$F$65,$G$2)+1-ROW(C53))),"")</f>
        <v/>
      </c>
      <c r="L58" s="267" t="str">
        <f t="array" aca="1" ref="L58" ca="1">IFERROR(INDEX('Erg Alle'!$M$1:$M$65,LARGE(('Erg Alle'!$F$1:$F$65=$G$2)*(ROW('Erg Alle'!$F$1:$F$65)),COUNTIF('Erg Alle'!$F$1:$F$65,$G$2)+1-ROW(C53))),"")</f>
        <v/>
      </c>
      <c r="M58" s="564" t="str">
        <f t="array" aca="1" ref="M58" ca="1">IFERROR(INDEX('Erg Alle'!$N$1:$N$65,LARGE(('Erg Alle'!$F$1:$F$65=$G$2)*(ROW('Erg Alle'!$F$1:$F$65)),COUNTIF('Erg Alle'!$F$1:$F$65,$G$2)+1-ROW(C53))),"")</f>
        <v/>
      </c>
      <c r="N58" s="273" t="str">
        <f t="array" aca="1" ref="N58" ca="1">IFERROR(INDEX('Erg Alle'!$O$1:$O$65,LARGE(('Erg Alle'!$F$1:$F$65=$G$2)*(ROW('Erg Alle'!$F$1:$F$65)),COUNTIF('Erg Alle'!$F$1:$F$65,$G$2)+1-ROW(C53))),"")</f>
        <v/>
      </c>
      <c r="O58" s="66" t="str">
        <f t="array" aca="1" ref="O58" ca="1">IFERROR(INDEX('Erg Alle'!$P$1:$P$65,LARGE(('Erg Alle'!$F$1:$F$65=$G$2)*(ROW('Erg Alle'!$F$1:$F$65)),COUNTIF('Erg Alle'!$F$1:$F$65,$G$2)+1-ROW(C53))),"")</f>
        <v/>
      </c>
    </row>
    <row r="59" spans="1:15" ht="24.75" customHeight="1">
      <c r="A59" s="467" t="str">
        <f t="array" aca="1" ref="A59" ca="1">IFERROR(INDEX('Erg Alle'!$A$1:$A$65,LARGE(('Erg Alle'!$F$1:$F$65=$G$2)*(ROW('Erg Alle'!$F$1:$F$65)),COUNTIF('Erg Alle'!$F$1:$F$65,$G$2)+1-ROW(C54))),"")</f>
        <v/>
      </c>
      <c r="B59" s="66" t="str">
        <f t="array" aca="1" ref="B59" ca="1">IFERROR(INDEX('Erg Alle'!$B$1:$B$65,LARGE(('Erg Alle'!$F$1:$F$65=$G$2)*(ROW('Erg Alle'!$F$1:$F$65)),COUNTIF('Erg Alle'!$F$1:$F$65,$G$2)+1-ROW(C54))),"")</f>
        <v/>
      </c>
      <c r="C59" s="68" t="str">
        <f t="array" aca="1" ref="C59" ca="1">IFERROR(INDEX('Erg Alle'!$C$1:$C$65,LARGE(('Erg Alle'!$F$1:$F$65=$G$2)*(ROW('Erg Alle'!$F$1:$F$65)),COUNTIF('Erg Alle'!$F$1:$F$65,$G$2)+1-ROW(C54))),"")</f>
        <v/>
      </c>
      <c r="D59" s="541" t="str">
        <f t="array" aca="1" ref="D59" ca="1">IFERROR(INDEX('Erg Alle'!$G$1:$G$65,LARGE(('Erg Alle'!$F$1:$F$65=$G$2)*(ROW('Erg Alle'!$F$1:$F$65)),COUNTIF('Erg Alle'!$F$1:$F$65,$G$2)+1-ROW(C54))),"")</f>
        <v/>
      </c>
      <c r="E59" s="277" t="str">
        <f t="array" aca="1" ref="E59" ca="1">IFERROR(INDEX('Erg Alle'!$D$1:$D$65,LARGE(('Erg Alle'!$F$1:$F$65=$G$2)*(ROW('Erg Alle'!$F$1:$F$65)),COUNTIF('Erg Alle'!$F$1:$F$65,$G$2)+1-ROW(C54))),"")</f>
        <v/>
      </c>
      <c r="F59" s="278" t="str">
        <f t="array" aca="1" ref="F59" ca="1">IFERROR(INDEX('Erg Alle'!$E$1:$E$65,LARGE(('Erg Alle'!$F$1:$F$65=$G$2)*(ROW('Erg Alle'!$F$1:$F$65)),COUNTIF('Erg Alle'!$F$1:$F$65,$G$2)+1-ROW(C54))),"")</f>
        <v/>
      </c>
      <c r="G59" s="70" t="str">
        <f t="array" aca="1" ref="G59" ca="1">IFERROR(INDEX('Erg Alle'!$H$1:$H$65,LARGE(('Erg Alle'!$F$1:$F$65=$G$2)*(ROW('Erg Alle'!$F$1:$F$65)),COUNTIF('Erg Alle'!$F$1:$F$65,$G$2)+1-ROW(C54))),"")</f>
        <v/>
      </c>
      <c r="H59" s="267" t="str">
        <f t="array" aca="1" ref="H59" ca="1">IFERROR(INDEX('Erg Alle'!$I$1:$I$65,LARGE(('Erg Alle'!$F$1:$F$65=$G$2)*(ROW('Erg Alle'!$F$1:$F$65)),COUNTIF('Erg Alle'!$F$1:$F$65,$G$2)+1-ROW(C54))),"")</f>
        <v/>
      </c>
      <c r="I59" s="70" t="str">
        <f t="array" aca="1" ref="I59" ca="1">IFERROR(INDEX('Erg Alle'!$J$1:$J$65,LARGE(('Erg Alle'!$F$1:$F$65=$G$2)*(ROW('Erg Alle'!$F$1:$F$65)),COUNTIF('Erg Alle'!$F$1:$F$65,$G$2)+1-ROW(C54))),"")</f>
        <v/>
      </c>
      <c r="J59" s="267" t="str">
        <f t="array" aca="1" ref="J59" ca="1">IFERROR(INDEX('Erg Alle'!$K$1:$K$65,LARGE(('Erg Alle'!$F$1:$F$65=$G$2)*(ROW('Erg Alle'!$F$1:$F$65)),COUNTIF('Erg Alle'!$F$1:$F$65,$G$2)+1-ROW(C54))),"")</f>
        <v/>
      </c>
      <c r="K59" s="70" t="str">
        <f t="array" aca="1" ref="K59" ca="1">IFERROR(INDEX('Erg Alle'!$L$1:$L$65,LARGE(('Erg Alle'!$F$1:$F$65=$G$2)*(ROW('Erg Alle'!$F$1:$F$65)),COUNTIF('Erg Alle'!$F$1:$F$65,$G$2)+1-ROW(C54))),"")</f>
        <v/>
      </c>
      <c r="L59" s="267" t="str">
        <f t="array" aca="1" ref="L59" ca="1">IFERROR(INDEX('Erg Alle'!$M$1:$M$65,LARGE(('Erg Alle'!$F$1:$F$65=$G$2)*(ROW('Erg Alle'!$F$1:$F$65)),COUNTIF('Erg Alle'!$F$1:$F$65,$G$2)+1-ROW(C54))),"")</f>
        <v/>
      </c>
      <c r="M59" s="564" t="str">
        <f t="array" aca="1" ref="M59" ca="1">IFERROR(INDEX('Erg Alle'!$N$1:$N$65,LARGE(('Erg Alle'!$F$1:$F$65=$G$2)*(ROW('Erg Alle'!$F$1:$F$65)),COUNTIF('Erg Alle'!$F$1:$F$65,$G$2)+1-ROW(C54))),"")</f>
        <v/>
      </c>
      <c r="N59" s="273" t="str">
        <f t="array" aca="1" ref="N59" ca="1">IFERROR(INDEX('Erg Alle'!$O$1:$O$65,LARGE(('Erg Alle'!$F$1:$F$65=$G$2)*(ROW('Erg Alle'!$F$1:$F$65)),COUNTIF('Erg Alle'!$F$1:$F$65,$G$2)+1-ROW(C54))),"")</f>
        <v/>
      </c>
      <c r="O59" s="66" t="str">
        <f t="array" aca="1" ref="O59" ca="1">IFERROR(INDEX('Erg Alle'!$P$1:$P$65,LARGE(('Erg Alle'!$F$1:$F$65=$G$2)*(ROW('Erg Alle'!$F$1:$F$65)),COUNTIF('Erg Alle'!$F$1:$F$65,$G$2)+1-ROW(C54))),"")</f>
        <v/>
      </c>
    </row>
    <row r="60" spans="1:15" ht="24.75" customHeight="1">
      <c r="A60" s="467" t="str">
        <f t="array" aca="1" ref="A60" ca="1">IFERROR(INDEX('Erg Alle'!$A$1:$A$65,LARGE(('Erg Alle'!$F$1:$F$65=$G$2)*(ROW('Erg Alle'!$F$1:$F$65)),COUNTIF('Erg Alle'!$F$1:$F$65,$G$2)+1-ROW(C55))),"")</f>
        <v/>
      </c>
      <c r="B60" s="66" t="str">
        <f t="array" aca="1" ref="B60" ca="1">IFERROR(INDEX('Erg Alle'!$B$1:$B$65,LARGE(('Erg Alle'!$F$1:$F$65=$G$2)*(ROW('Erg Alle'!$F$1:$F$65)),COUNTIF('Erg Alle'!$F$1:$F$65,$G$2)+1-ROW(C55))),"")</f>
        <v/>
      </c>
      <c r="C60" s="68" t="str">
        <f t="array" aca="1" ref="C60" ca="1">IFERROR(INDEX('Erg Alle'!$C$1:$C$65,LARGE(('Erg Alle'!$F$1:$F$65=$G$2)*(ROW('Erg Alle'!$F$1:$F$65)),COUNTIF('Erg Alle'!$F$1:$F$65,$G$2)+1-ROW(C55))),"")</f>
        <v/>
      </c>
      <c r="D60" s="541" t="str">
        <f t="array" aca="1" ref="D60" ca="1">IFERROR(INDEX('Erg Alle'!$G$1:$G$65,LARGE(('Erg Alle'!$F$1:$F$65=$G$2)*(ROW('Erg Alle'!$F$1:$F$65)),COUNTIF('Erg Alle'!$F$1:$F$65,$G$2)+1-ROW(C55))),"")</f>
        <v/>
      </c>
      <c r="E60" s="277" t="str">
        <f t="array" aca="1" ref="E60" ca="1">IFERROR(INDEX('Erg Alle'!$D$1:$D$65,LARGE(('Erg Alle'!$F$1:$F$65=$G$2)*(ROW('Erg Alle'!$F$1:$F$65)),COUNTIF('Erg Alle'!$F$1:$F$65,$G$2)+1-ROW(C55))),"")</f>
        <v/>
      </c>
      <c r="F60" s="278" t="str">
        <f t="array" aca="1" ref="F60" ca="1">IFERROR(INDEX('Erg Alle'!$E$1:$E$65,LARGE(('Erg Alle'!$F$1:$F$65=$G$2)*(ROW('Erg Alle'!$F$1:$F$65)),COUNTIF('Erg Alle'!$F$1:$F$65,$G$2)+1-ROW(C55))),"")</f>
        <v/>
      </c>
      <c r="G60" s="70" t="str">
        <f t="array" aca="1" ref="G60" ca="1">IFERROR(INDEX('Erg Alle'!$H$1:$H$65,LARGE(('Erg Alle'!$F$1:$F$65=$G$2)*(ROW('Erg Alle'!$F$1:$F$65)),COUNTIF('Erg Alle'!$F$1:$F$65,$G$2)+1-ROW(C55))),"")</f>
        <v/>
      </c>
      <c r="H60" s="267" t="str">
        <f t="array" aca="1" ref="H60" ca="1">IFERROR(INDEX('Erg Alle'!$I$1:$I$65,LARGE(('Erg Alle'!$F$1:$F$65=$G$2)*(ROW('Erg Alle'!$F$1:$F$65)),COUNTIF('Erg Alle'!$F$1:$F$65,$G$2)+1-ROW(C55))),"")</f>
        <v/>
      </c>
      <c r="I60" s="70" t="str">
        <f t="array" aca="1" ref="I60" ca="1">IFERROR(INDEX('Erg Alle'!$J$1:$J$65,LARGE(('Erg Alle'!$F$1:$F$65=$G$2)*(ROW('Erg Alle'!$F$1:$F$65)),COUNTIF('Erg Alle'!$F$1:$F$65,$G$2)+1-ROW(C55))),"")</f>
        <v/>
      </c>
      <c r="J60" s="267" t="str">
        <f t="array" aca="1" ref="J60" ca="1">IFERROR(INDEX('Erg Alle'!$K$1:$K$65,LARGE(('Erg Alle'!$F$1:$F$65=$G$2)*(ROW('Erg Alle'!$F$1:$F$65)),COUNTIF('Erg Alle'!$F$1:$F$65,$G$2)+1-ROW(C55))),"")</f>
        <v/>
      </c>
      <c r="K60" s="70" t="str">
        <f t="array" aca="1" ref="K60" ca="1">IFERROR(INDEX('Erg Alle'!$L$1:$L$65,LARGE(('Erg Alle'!$F$1:$F$65=$G$2)*(ROW('Erg Alle'!$F$1:$F$65)),COUNTIF('Erg Alle'!$F$1:$F$65,$G$2)+1-ROW(C55))),"")</f>
        <v/>
      </c>
      <c r="L60" s="267" t="str">
        <f t="array" aca="1" ref="L60" ca="1">IFERROR(INDEX('Erg Alle'!$M$1:$M$65,LARGE(('Erg Alle'!$F$1:$F$65=$G$2)*(ROW('Erg Alle'!$F$1:$F$65)),COUNTIF('Erg Alle'!$F$1:$F$65,$G$2)+1-ROW(C55))),"")</f>
        <v/>
      </c>
      <c r="M60" s="564" t="str">
        <f t="array" aca="1" ref="M60" ca="1">IFERROR(INDEX('Erg Alle'!$N$1:$N$65,LARGE(('Erg Alle'!$F$1:$F$65=$G$2)*(ROW('Erg Alle'!$F$1:$F$65)),COUNTIF('Erg Alle'!$F$1:$F$65,$G$2)+1-ROW(C55))),"")</f>
        <v/>
      </c>
      <c r="N60" s="273" t="str">
        <f t="array" aca="1" ref="N60" ca="1">IFERROR(INDEX('Erg Alle'!$O$1:$O$65,LARGE(('Erg Alle'!$F$1:$F$65=$G$2)*(ROW('Erg Alle'!$F$1:$F$65)),COUNTIF('Erg Alle'!$F$1:$F$65,$G$2)+1-ROW(C55))),"")</f>
        <v/>
      </c>
      <c r="O60" s="66" t="str">
        <f t="array" aca="1" ref="O60" ca="1">IFERROR(INDEX('Erg Alle'!$P$1:$P$65,LARGE(('Erg Alle'!$F$1:$F$65=$G$2)*(ROW('Erg Alle'!$F$1:$F$65)),COUNTIF('Erg Alle'!$F$1:$F$65,$G$2)+1-ROW(C55))),"")</f>
        <v/>
      </c>
    </row>
    <row r="61" spans="1:15" ht="24.75" customHeight="1">
      <c r="A61" s="467" t="str">
        <f t="array" aca="1" ref="A61" ca="1">IFERROR(INDEX('Erg Alle'!$A$1:$A$65,LARGE(('Erg Alle'!$F$1:$F$65=$G$2)*(ROW('Erg Alle'!$F$1:$F$65)),COUNTIF('Erg Alle'!$F$1:$F$65,$G$2)+1-ROW(C56))),"")</f>
        <v/>
      </c>
      <c r="B61" s="66" t="str">
        <f t="array" aca="1" ref="B61" ca="1">IFERROR(INDEX('Erg Alle'!$B$1:$B$65,LARGE(('Erg Alle'!$F$1:$F$65=$G$2)*(ROW('Erg Alle'!$F$1:$F$65)),COUNTIF('Erg Alle'!$F$1:$F$65,$G$2)+1-ROW(C56))),"")</f>
        <v/>
      </c>
      <c r="C61" s="68" t="str">
        <f t="array" aca="1" ref="C61" ca="1">IFERROR(INDEX('Erg Alle'!$C$1:$C$65,LARGE(('Erg Alle'!$F$1:$F$65=$G$2)*(ROW('Erg Alle'!$F$1:$F$65)),COUNTIF('Erg Alle'!$F$1:$F$65,$G$2)+1-ROW(C56))),"")</f>
        <v/>
      </c>
      <c r="D61" s="541" t="str">
        <f t="array" aca="1" ref="D61" ca="1">IFERROR(INDEX('Erg Alle'!$G$1:$G$65,LARGE(('Erg Alle'!$F$1:$F$65=$G$2)*(ROW('Erg Alle'!$F$1:$F$65)),COUNTIF('Erg Alle'!$F$1:$F$65,$G$2)+1-ROW(C56))),"")</f>
        <v/>
      </c>
      <c r="E61" s="277" t="str">
        <f t="array" aca="1" ref="E61" ca="1">IFERROR(INDEX('Erg Alle'!$D$1:$D$65,LARGE(('Erg Alle'!$F$1:$F$65=$G$2)*(ROW('Erg Alle'!$F$1:$F$65)),COUNTIF('Erg Alle'!$F$1:$F$65,$G$2)+1-ROW(C56))),"")</f>
        <v/>
      </c>
      <c r="F61" s="278" t="str">
        <f t="array" aca="1" ref="F61" ca="1">IFERROR(INDEX('Erg Alle'!$E$1:$E$65,LARGE(('Erg Alle'!$F$1:$F$65=$G$2)*(ROW('Erg Alle'!$F$1:$F$65)),COUNTIF('Erg Alle'!$F$1:$F$65,$G$2)+1-ROW(C56))),"")</f>
        <v/>
      </c>
      <c r="G61" s="70" t="str">
        <f t="array" aca="1" ref="G61" ca="1">IFERROR(INDEX('Erg Alle'!$H$1:$H$65,LARGE(('Erg Alle'!$F$1:$F$65=$G$2)*(ROW('Erg Alle'!$F$1:$F$65)),COUNTIF('Erg Alle'!$F$1:$F$65,$G$2)+1-ROW(C56))),"")</f>
        <v/>
      </c>
      <c r="H61" s="267" t="str">
        <f t="array" aca="1" ref="H61" ca="1">IFERROR(INDEX('Erg Alle'!$I$1:$I$65,LARGE(('Erg Alle'!$F$1:$F$65=$G$2)*(ROW('Erg Alle'!$F$1:$F$65)),COUNTIF('Erg Alle'!$F$1:$F$65,$G$2)+1-ROW(C56))),"")</f>
        <v/>
      </c>
      <c r="I61" s="70" t="str">
        <f t="array" aca="1" ref="I61" ca="1">IFERROR(INDEX('Erg Alle'!$J$1:$J$65,LARGE(('Erg Alle'!$F$1:$F$65=$G$2)*(ROW('Erg Alle'!$F$1:$F$65)),COUNTIF('Erg Alle'!$F$1:$F$65,$G$2)+1-ROW(C56))),"")</f>
        <v/>
      </c>
      <c r="J61" s="267" t="str">
        <f t="array" aca="1" ref="J61" ca="1">IFERROR(INDEX('Erg Alle'!$K$1:$K$65,LARGE(('Erg Alle'!$F$1:$F$65=$G$2)*(ROW('Erg Alle'!$F$1:$F$65)),COUNTIF('Erg Alle'!$F$1:$F$65,$G$2)+1-ROW(C56))),"")</f>
        <v/>
      </c>
      <c r="K61" s="70" t="str">
        <f t="array" aca="1" ref="K61" ca="1">IFERROR(INDEX('Erg Alle'!$L$1:$L$65,LARGE(('Erg Alle'!$F$1:$F$65=$G$2)*(ROW('Erg Alle'!$F$1:$F$65)),COUNTIF('Erg Alle'!$F$1:$F$65,$G$2)+1-ROW(C56))),"")</f>
        <v/>
      </c>
      <c r="L61" s="267" t="str">
        <f t="array" aca="1" ref="L61" ca="1">IFERROR(INDEX('Erg Alle'!$M$1:$M$65,LARGE(('Erg Alle'!$F$1:$F$65=$G$2)*(ROW('Erg Alle'!$F$1:$F$65)),COUNTIF('Erg Alle'!$F$1:$F$65,$G$2)+1-ROW(C56))),"")</f>
        <v/>
      </c>
      <c r="M61" s="564" t="str">
        <f t="array" aca="1" ref="M61" ca="1">IFERROR(INDEX('Erg Alle'!$N$1:$N$65,LARGE(('Erg Alle'!$F$1:$F$65=$G$2)*(ROW('Erg Alle'!$F$1:$F$65)),COUNTIF('Erg Alle'!$F$1:$F$65,$G$2)+1-ROW(C56))),"")</f>
        <v/>
      </c>
      <c r="N61" s="273" t="str">
        <f t="array" aca="1" ref="N61" ca="1">IFERROR(INDEX('Erg Alle'!$O$1:$O$65,LARGE(('Erg Alle'!$F$1:$F$65=$G$2)*(ROW('Erg Alle'!$F$1:$F$65)),COUNTIF('Erg Alle'!$F$1:$F$65,$G$2)+1-ROW(C56))),"")</f>
        <v/>
      </c>
      <c r="O61" s="66" t="str">
        <f t="array" aca="1" ref="O61" ca="1">IFERROR(INDEX('Erg Alle'!$P$1:$P$65,LARGE(('Erg Alle'!$F$1:$F$65=$G$2)*(ROW('Erg Alle'!$F$1:$F$65)),COUNTIF('Erg Alle'!$F$1:$F$65,$G$2)+1-ROW(C56))),"")</f>
        <v/>
      </c>
    </row>
    <row r="62" spans="1:15" ht="24.75" customHeight="1">
      <c r="A62" s="467" t="str">
        <f t="array" aca="1" ref="A62" ca="1">IFERROR(INDEX('Erg Alle'!$A$1:$A$65,LARGE(('Erg Alle'!$F$1:$F$65=$G$2)*(ROW('Erg Alle'!$F$1:$F$65)),COUNTIF('Erg Alle'!$F$1:$F$65,$G$2)+1-ROW(C57))),"")</f>
        <v/>
      </c>
      <c r="B62" s="66" t="str">
        <f t="array" aca="1" ref="B62" ca="1">IFERROR(INDEX('Erg Alle'!$B$1:$B$65,LARGE(('Erg Alle'!$F$1:$F$65=$G$2)*(ROW('Erg Alle'!$F$1:$F$65)),COUNTIF('Erg Alle'!$F$1:$F$65,$G$2)+1-ROW(C57))),"")</f>
        <v/>
      </c>
      <c r="C62" s="68" t="str">
        <f t="array" aca="1" ref="C62" ca="1">IFERROR(INDEX('Erg Alle'!$C$1:$C$65,LARGE(('Erg Alle'!$F$1:$F$65=$G$2)*(ROW('Erg Alle'!$F$1:$F$65)),COUNTIF('Erg Alle'!$F$1:$F$65,$G$2)+1-ROW(C57))),"")</f>
        <v/>
      </c>
      <c r="D62" s="541" t="str">
        <f t="array" aca="1" ref="D62" ca="1">IFERROR(INDEX('Erg Alle'!$G$1:$G$65,LARGE(('Erg Alle'!$F$1:$F$65=$G$2)*(ROW('Erg Alle'!$F$1:$F$65)),COUNTIF('Erg Alle'!$F$1:$F$65,$G$2)+1-ROW(C57))),"")</f>
        <v/>
      </c>
      <c r="E62" s="277" t="str">
        <f t="array" aca="1" ref="E62" ca="1">IFERROR(INDEX('Erg Alle'!$D$1:$D$65,LARGE(('Erg Alle'!$F$1:$F$65=$G$2)*(ROW('Erg Alle'!$F$1:$F$65)),COUNTIF('Erg Alle'!$F$1:$F$65,$G$2)+1-ROW(C57))),"")</f>
        <v/>
      </c>
      <c r="F62" s="278" t="str">
        <f t="array" aca="1" ref="F62" ca="1">IFERROR(INDEX('Erg Alle'!$E$1:$E$65,LARGE(('Erg Alle'!$F$1:$F$65=$G$2)*(ROW('Erg Alle'!$F$1:$F$65)),COUNTIF('Erg Alle'!$F$1:$F$65,$G$2)+1-ROW(C57))),"")</f>
        <v/>
      </c>
      <c r="G62" s="70" t="str">
        <f t="array" aca="1" ref="G62" ca="1">IFERROR(INDEX('Erg Alle'!$H$1:$H$65,LARGE(('Erg Alle'!$F$1:$F$65=$G$2)*(ROW('Erg Alle'!$F$1:$F$65)),COUNTIF('Erg Alle'!$F$1:$F$65,$G$2)+1-ROW(C57))),"")</f>
        <v/>
      </c>
      <c r="H62" s="267" t="str">
        <f t="array" aca="1" ref="H62" ca="1">IFERROR(INDEX('Erg Alle'!$I$1:$I$65,LARGE(('Erg Alle'!$F$1:$F$65=$G$2)*(ROW('Erg Alle'!$F$1:$F$65)),COUNTIF('Erg Alle'!$F$1:$F$65,$G$2)+1-ROW(C57))),"")</f>
        <v/>
      </c>
      <c r="I62" s="70" t="str">
        <f t="array" aca="1" ref="I62" ca="1">IFERROR(INDEX('Erg Alle'!$J$1:$J$65,LARGE(('Erg Alle'!$F$1:$F$65=$G$2)*(ROW('Erg Alle'!$F$1:$F$65)),COUNTIF('Erg Alle'!$F$1:$F$65,$G$2)+1-ROW(C57))),"")</f>
        <v/>
      </c>
      <c r="J62" s="267" t="str">
        <f t="array" aca="1" ref="J62" ca="1">IFERROR(INDEX('Erg Alle'!$K$1:$K$65,LARGE(('Erg Alle'!$F$1:$F$65=$G$2)*(ROW('Erg Alle'!$F$1:$F$65)),COUNTIF('Erg Alle'!$F$1:$F$65,$G$2)+1-ROW(C57))),"")</f>
        <v/>
      </c>
      <c r="K62" s="70" t="str">
        <f t="array" aca="1" ref="K62" ca="1">IFERROR(INDEX('Erg Alle'!$L$1:$L$65,LARGE(('Erg Alle'!$F$1:$F$65=$G$2)*(ROW('Erg Alle'!$F$1:$F$65)),COUNTIF('Erg Alle'!$F$1:$F$65,$G$2)+1-ROW(C57))),"")</f>
        <v/>
      </c>
      <c r="L62" s="267" t="str">
        <f t="array" aca="1" ref="L62" ca="1">IFERROR(INDEX('Erg Alle'!$M$1:$M$65,LARGE(('Erg Alle'!$F$1:$F$65=$G$2)*(ROW('Erg Alle'!$F$1:$F$65)),COUNTIF('Erg Alle'!$F$1:$F$65,$G$2)+1-ROW(C57))),"")</f>
        <v/>
      </c>
      <c r="M62" s="564" t="str">
        <f t="array" aca="1" ref="M62" ca="1">IFERROR(INDEX('Erg Alle'!$N$1:$N$65,LARGE(('Erg Alle'!$F$1:$F$65=$G$2)*(ROW('Erg Alle'!$F$1:$F$65)),COUNTIF('Erg Alle'!$F$1:$F$65,$G$2)+1-ROW(C57))),"")</f>
        <v/>
      </c>
      <c r="N62" s="273" t="str">
        <f t="array" aca="1" ref="N62" ca="1">IFERROR(INDEX('Erg Alle'!$O$1:$O$65,LARGE(('Erg Alle'!$F$1:$F$65=$G$2)*(ROW('Erg Alle'!$F$1:$F$65)),COUNTIF('Erg Alle'!$F$1:$F$65,$G$2)+1-ROW(C57))),"")</f>
        <v/>
      </c>
      <c r="O62" s="66" t="str">
        <f t="array" aca="1" ref="O62" ca="1">IFERROR(INDEX('Erg Alle'!$P$1:$P$65,LARGE(('Erg Alle'!$F$1:$F$65=$G$2)*(ROW('Erg Alle'!$F$1:$F$65)),COUNTIF('Erg Alle'!$F$1:$F$65,$G$2)+1-ROW(C57))),"")</f>
        <v/>
      </c>
    </row>
    <row r="63" spans="1:15" ht="24.75" customHeight="1">
      <c r="A63" s="467" t="str">
        <f t="array" aca="1" ref="A63" ca="1">IFERROR(INDEX('Erg Alle'!$A$1:$A$65,LARGE(('Erg Alle'!$F$1:$F$65=$G$2)*(ROW('Erg Alle'!$F$1:$F$65)),COUNTIF('Erg Alle'!$F$1:$F$65,$G$2)+1-ROW(C58))),"")</f>
        <v/>
      </c>
      <c r="B63" s="66" t="str">
        <f t="array" aca="1" ref="B63" ca="1">IFERROR(INDEX('Erg Alle'!$B$1:$B$65,LARGE(('Erg Alle'!$F$1:$F$65=$G$2)*(ROW('Erg Alle'!$F$1:$F$65)),COUNTIF('Erg Alle'!$F$1:$F$65,$G$2)+1-ROW(C58))),"")</f>
        <v/>
      </c>
      <c r="C63" s="68" t="str">
        <f t="array" aca="1" ref="C63" ca="1">IFERROR(INDEX('Erg Alle'!$C$1:$C$65,LARGE(('Erg Alle'!$F$1:$F$65=$G$2)*(ROW('Erg Alle'!$F$1:$F$65)),COUNTIF('Erg Alle'!$F$1:$F$65,$G$2)+1-ROW(C58))),"")</f>
        <v/>
      </c>
      <c r="D63" s="541" t="str">
        <f t="array" aca="1" ref="D63" ca="1">IFERROR(INDEX('Erg Alle'!$G$1:$G$65,LARGE(('Erg Alle'!$F$1:$F$65=$G$2)*(ROW('Erg Alle'!$F$1:$F$65)),COUNTIF('Erg Alle'!$F$1:$F$65,$G$2)+1-ROW(C58))),"")</f>
        <v/>
      </c>
      <c r="E63" s="277" t="str">
        <f t="array" aca="1" ref="E63" ca="1">IFERROR(INDEX('Erg Alle'!$D$1:$D$65,LARGE(('Erg Alle'!$F$1:$F$65=$G$2)*(ROW('Erg Alle'!$F$1:$F$65)),COUNTIF('Erg Alle'!$F$1:$F$65,$G$2)+1-ROW(C58))),"")</f>
        <v/>
      </c>
      <c r="F63" s="278" t="str">
        <f t="array" aca="1" ref="F63" ca="1">IFERROR(INDEX('Erg Alle'!$E$1:$E$65,LARGE(('Erg Alle'!$F$1:$F$65=$G$2)*(ROW('Erg Alle'!$F$1:$F$65)),COUNTIF('Erg Alle'!$F$1:$F$65,$G$2)+1-ROW(C58))),"")</f>
        <v/>
      </c>
      <c r="G63" s="70" t="str">
        <f t="array" aca="1" ref="G63" ca="1">IFERROR(INDEX('Erg Alle'!$H$1:$H$65,LARGE(('Erg Alle'!$F$1:$F$65=$G$2)*(ROW('Erg Alle'!$F$1:$F$65)),COUNTIF('Erg Alle'!$F$1:$F$65,$G$2)+1-ROW(C58))),"")</f>
        <v/>
      </c>
      <c r="H63" s="267" t="str">
        <f t="array" aca="1" ref="H63" ca="1">IFERROR(INDEX('Erg Alle'!$I$1:$I$65,LARGE(('Erg Alle'!$F$1:$F$65=$G$2)*(ROW('Erg Alle'!$F$1:$F$65)),COUNTIF('Erg Alle'!$F$1:$F$65,$G$2)+1-ROW(C58))),"")</f>
        <v/>
      </c>
      <c r="I63" s="70" t="str">
        <f t="array" aca="1" ref="I63" ca="1">IFERROR(INDEX('Erg Alle'!$J$1:$J$65,LARGE(('Erg Alle'!$F$1:$F$65=$G$2)*(ROW('Erg Alle'!$F$1:$F$65)),COUNTIF('Erg Alle'!$F$1:$F$65,$G$2)+1-ROW(C58))),"")</f>
        <v/>
      </c>
      <c r="J63" s="267" t="str">
        <f t="array" aca="1" ref="J63" ca="1">IFERROR(INDEX('Erg Alle'!$K$1:$K$65,LARGE(('Erg Alle'!$F$1:$F$65=$G$2)*(ROW('Erg Alle'!$F$1:$F$65)),COUNTIF('Erg Alle'!$F$1:$F$65,$G$2)+1-ROW(C58))),"")</f>
        <v/>
      </c>
      <c r="K63" s="70" t="str">
        <f t="array" aca="1" ref="K63" ca="1">IFERROR(INDEX('Erg Alle'!$L$1:$L$65,LARGE(('Erg Alle'!$F$1:$F$65=$G$2)*(ROW('Erg Alle'!$F$1:$F$65)),COUNTIF('Erg Alle'!$F$1:$F$65,$G$2)+1-ROW(C58))),"")</f>
        <v/>
      </c>
      <c r="L63" s="267" t="str">
        <f t="array" aca="1" ref="L63" ca="1">IFERROR(INDEX('Erg Alle'!$M$1:$M$65,LARGE(('Erg Alle'!$F$1:$F$65=$G$2)*(ROW('Erg Alle'!$F$1:$F$65)),COUNTIF('Erg Alle'!$F$1:$F$65,$G$2)+1-ROW(C58))),"")</f>
        <v/>
      </c>
      <c r="M63" s="564" t="str">
        <f t="array" aca="1" ref="M63" ca="1">IFERROR(INDEX('Erg Alle'!$N$1:$N$65,LARGE(('Erg Alle'!$F$1:$F$65=$G$2)*(ROW('Erg Alle'!$F$1:$F$65)),COUNTIF('Erg Alle'!$F$1:$F$65,$G$2)+1-ROW(C58))),"")</f>
        <v/>
      </c>
      <c r="N63" s="273" t="str">
        <f t="array" aca="1" ref="N63" ca="1">IFERROR(INDEX('Erg Alle'!$O$1:$O$65,LARGE(('Erg Alle'!$F$1:$F$65=$G$2)*(ROW('Erg Alle'!$F$1:$F$65)),COUNTIF('Erg Alle'!$F$1:$F$65,$G$2)+1-ROW(C58))),"")</f>
        <v/>
      </c>
      <c r="O63" s="66" t="str">
        <f t="array" aca="1" ref="O63" ca="1">IFERROR(INDEX('Erg Alle'!$P$1:$P$65,LARGE(('Erg Alle'!$F$1:$F$65=$G$2)*(ROW('Erg Alle'!$F$1:$F$65)),COUNTIF('Erg Alle'!$F$1:$F$65,$G$2)+1-ROW(C58))),"")</f>
        <v/>
      </c>
    </row>
    <row r="64" spans="1:15" ht="24.75" customHeight="1">
      <c r="A64" s="467" t="str">
        <f t="array" aca="1" ref="A64" ca="1">IFERROR(INDEX('Erg Alle'!$A$1:$A$65,LARGE(('Erg Alle'!$F$1:$F$65=$G$2)*(ROW('Erg Alle'!$F$1:$F$65)),COUNTIF('Erg Alle'!$F$1:$F$65,$G$2)+1-ROW(C59))),"")</f>
        <v/>
      </c>
      <c r="B64" s="66" t="str">
        <f t="array" aca="1" ref="B64" ca="1">IFERROR(INDEX('Erg Alle'!$B$1:$B$65,LARGE(('Erg Alle'!$F$1:$F$65=$G$2)*(ROW('Erg Alle'!$F$1:$F$65)),COUNTIF('Erg Alle'!$F$1:$F$65,$G$2)+1-ROW(C59))),"")</f>
        <v/>
      </c>
      <c r="C64" s="68" t="str">
        <f t="array" aca="1" ref="C64" ca="1">IFERROR(INDEX('Erg Alle'!$C$1:$C$65,LARGE(('Erg Alle'!$F$1:$F$65=$G$2)*(ROW('Erg Alle'!$F$1:$F$65)),COUNTIF('Erg Alle'!$F$1:$F$65,$G$2)+1-ROW(C59))),"")</f>
        <v/>
      </c>
      <c r="D64" s="541" t="str">
        <f t="array" aca="1" ref="D64" ca="1">IFERROR(INDEX('Erg Alle'!$G$1:$G$65,LARGE(('Erg Alle'!$F$1:$F$65=$G$2)*(ROW('Erg Alle'!$F$1:$F$65)),COUNTIF('Erg Alle'!$F$1:$F$65,$G$2)+1-ROW(C59))),"")</f>
        <v/>
      </c>
      <c r="E64" s="277" t="str">
        <f t="array" aca="1" ref="E64" ca="1">IFERROR(INDEX('Erg Alle'!$D$1:$D$65,LARGE(('Erg Alle'!$F$1:$F$65=$G$2)*(ROW('Erg Alle'!$F$1:$F$65)),COUNTIF('Erg Alle'!$F$1:$F$65,$G$2)+1-ROW(C59))),"")</f>
        <v/>
      </c>
      <c r="F64" s="278" t="str">
        <f t="array" aca="1" ref="F64" ca="1">IFERROR(INDEX('Erg Alle'!$E$1:$E$65,LARGE(('Erg Alle'!$F$1:$F$65=$G$2)*(ROW('Erg Alle'!$F$1:$F$65)),COUNTIF('Erg Alle'!$F$1:$F$65,$G$2)+1-ROW(C59))),"")</f>
        <v/>
      </c>
      <c r="G64" s="70" t="str">
        <f t="array" aca="1" ref="G64" ca="1">IFERROR(INDEX('Erg Alle'!$H$1:$H$65,LARGE(('Erg Alle'!$F$1:$F$65=$G$2)*(ROW('Erg Alle'!$F$1:$F$65)),COUNTIF('Erg Alle'!$F$1:$F$65,$G$2)+1-ROW(C59))),"")</f>
        <v/>
      </c>
      <c r="H64" s="267" t="str">
        <f t="array" aca="1" ref="H64" ca="1">IFERROR(INDEX('Erg Alle'!$I$1:$I$65,LARGE(('Erg Alle'!$F$1:$F$65=$G$2)*(ROW('Erg Alle'!$F$1:$F$65)),COUNTIF('Erg Alle'!$F$1:$F$65,$G$2)+1-ROW(C59))),"")</f>
        <v/>
      </c>
      <c r="I64" s="70" t="str">
        <f t="array" aca="1" ref="I64" ca="1">IFERROR(INDEX('Erg Alle'!$J$1:$J$65,LARGE(('Erg Alle'!$F$1:$F$65=$G$2)*(ROW('Erg Alle'!$F$1:$F$65)),COUNTIF('Erg Alle'!$F$1:$F$65,$G$2)+1-ROW(C59))),"")</f>
        <v/>
      </c>
      <c r="J64" s="267" t="str">
        <f t="array" aca="1" ref="J64" ca="1">IFERROR(INDEX('Erg Alle'!$K$1:$K$65,LARGE(('Erg Alle'!$F$1:$F$65=$G$2)*(ROW('Erg Alle'!$F$1:$F$65)),COUNTIF('Erg Alle'!$F$1:$F$65,$G$2)+1-ROW(C59))),"")</f>
        <v/>
      </c>
      <c r="K64" s="70" t="str">
        <f t="array" aca="1" ref="K64" ca="1">IFERROR(INDEX('Erg Alle'!$L$1:$L$65,LARGE(('Erg Alle'!$F$1:$F$65=$G$2)*(ROW('Erg Alle'!$F$1:$F$65)),COUNTIF('Erg Alle'!$F$1:$F$65,$G$2)+1-ROW(C59))),"")</f>
        <v/>
      </c>
      <c r="L64" s="267" t="str">
        <f t="array" aca="1" ref="L64" ca="1">IFERROR(INDEX('Erg Alle'!$M$1:$M$65,LARGE(('Erg Alle'!$F$1:$F$65=$G$2)*(ROW('Erg Alle'!$F$1:$F$65)),COUNTIF('Erg Alle'!$F$1:$F$65,$G$2)+1-ROW(C59))),"")</f>
        <v/>
      </c>
      <c r="M64" s="564" t="str">
        <f t="array" aca="1" ref="M64" ca="1">IFERROR(INDEX('Erg Alle'!$N$1:$N$65,LARGE(('Erg Alle'!$F$1:$F$65=$G$2)*(ROW('Erg Alle'!$F$1:$F$65)),COUNTIF('Erg Alle'!$F$1:$F$65,$G$2)+1-ROW(C59))),"")</f>
        <v/>
      </c>
      <c r="N64" s="273" t="str">
        <f t="array" aca="1" ref="N64" ca="1">IFERROR(INDEX('Erg Alle'!$O$1:$O$65,LARGE(('Erg Alle'!$F$1:$F$65=$G$2)*(ROW('Erg Alle'!$F$1:$F$65)),COUNTIF('Erg Alle'!$F$1:$F$65,$G$2)+1-ROW(C59))),"")</f>
        <v/>
      </c>
      <c r="O64" s="66" t="str">
        <f t="array" aca="1" ref="O64" ca="1">IFERROR(INDEX('Erg Alle'!$P$1:$P$65,LARGE(('Erg Alle'!$F$1:$F$65=$G$2)*(ROW('Erg Alle'!$F$1:$F$65)),COUNTIF('Erg Alle'!$F$1:$F$65,$G$2)+1-ROW(C59))),"")</f>
        <v/>
      </c>
    </row>
    <row r="65" spans="1:15" ht="24.75" customHeight="1">
      <c r="A65" s="467" t="str">
        <f t="array" aca="1" ref="A65" ca="1">IFERROR(INDEX('Erg Alle'!$A$1:$A$65,LARGE(('Erg Alle'!$F$1:$F$65=$G$2)*(ROW('Erg Alle'!$F$1:$F$65)),COUNTIF('Erg Alle'!$F$1:$F$65,$G$2)+1-ROW(C60))),"")</f>
        <v/>
      </c>
      <c r="B65" s="66" t="str">
        <f t="array" aca="1" ref="B65" ca="1">IFERROR(INDEX('Erg Alle'!$B$1:$B$65,LARGE(('Erg Alle'!$F$1:$F$65=$G$2)*(ROW('Erg Alle'!$F$1:$F$65)),COUNTIF('Erg Alle'!$F$1:$F$65,$G$2)+1-ROW(C60))),"")</f>
        <v/>
      </c>
      <c r="C65" s="68" t="str">
        <f t="array" aca="1" ref="C65" ca="1">IFERROR(INDEX('Erg Alle'!$C$1:$C$65,LARGE(('Erg Alle'!$F$1:$F$65=$G$2)*(ROW('Erg Alle'!$F$1:$F$65)),COUNTIF('Erg Alle'!$F$1:$F$65,$G$2)+1-ROW(C60))),"")</f>
        <v/>
      </c>
      <c r="D65" s="541" t="str">
        <f t="array" aca="1" ref="D65" ca="1">IFERROR(INDEX('Erg Alle'!$G$1:$G$65,LARGE(('Erg Alle'!$F$1:$F$65=$G$2)*(ROW('Erg Alle'!$F$1:$F$65)),COUNTIF('Erg Alle'!$F$1:$F$65,$G$2)+1-ROW(C60))),"")</f>
        <v/>
      </c>
      <c r="E65" s="277" t="str">
        <f t="array" aca="1" ref="E65" ca="1">IFERROR(INDEX('Erg Alle'!$D$1:$D$65,LARGE(('Erg Alle'!$F$1:$F$65=$G$2)*(ROW('Erg Alle'!$F$1:$F$65)),COUNTIF('Erg Alle'!$F$1:$F$65,$G$2)+1-ROW(C60))),"")</f>
        <v/>
      </c>
      <c r="F65" s="278" t="str">
        <f t="array" aca="1" ref="F65" ca="1">IFERROR(INDEX('Erg Alle'!$E$1:$E$65,LARGE(('Erg Alle'!$F$1:$F$65=$G$2)*(ROW('Erg Alle'!$F$1:$F$65)),COUNTIF('Erg Alle'!$F$1:$F$65,$G$2)+1-ROW(C60))),"")</f>
        <v/>
      </c>
      <c r="G65" s="70" t="str">
        <f t="array" aca="1" ref="G65" ca="1">IFERROR(INDEX('Erg Alle'!$H$1:$H$65,LARGE(('Erg Alle'!$F$1:$F$65=$G$2)*(ROW('Erg Alle'!$F$1:$F$65)),COUNTIF('Erg Alle'!$F$1:$F$65,$G$2)+1-ROW(C60))),"")</f>
        <v/>
      </c>
      <c r="H65" s="267" t="str">
        <f t="array" aca="1" ref="H65" ca="1">IFERROR(INDEX('Erg Alle'!$I$1:$I$65,LARGE(('Erg Alle'!$F$1:$F$65=$G$2)*(ROW('Erg Alle'!$F$1:$F$65)),COUNTIF('Erg Alle'!$F$1:$F$65,$G$2)+1-ROW(C60))),"")</f>
        <v/>
      </c>
      <c r="I65" s="70" t="str">
        <f t="array" aca="1" ref="I65" ca="1">IFERROR(INDEX('Erg Alle'!$J$1:$J$65,LARGE(('Erg Alle'!$F$1:$F$65=$G$2)*(ROW('Erg Alle'!$F$1:$F$65)),COUNTIF('Erg Alle'!$F$1:$F$65,$G$2)+1-ROW(C60))),"")</f>
        <v/>
      </c>
      <c r="J65" s="267" t="str">
        <f t="array" aca="1" ref="J65" ca="1">IFERROR(INDEX('Erg Alle'!$K$1:$K$65,LARGE(('Erg Alle'!$F$1:$F$65=$G$2)*(ROW('Erg Alle'!$F$1:$F$65)),COUNTIF('Erg Alle'!$F$1:$F$65,$G$2)+1-ROW(C60))),"")</f>
        <v/>
      </c>
      <c r="K65" s="70" t="str">
        <f t="array" aca="1" ref="K65" ca="1">IFERROR(INDEX('Erg Alle'!$L$1:$L$65,LARGE(('Erg Alle'!$F$1:$F$65=$G$2)*(ROW('Erg Alle'!$F$1:$F$65)),COUNTIF('Erg Alle'!$F$1:$F$65,$G$2)+1-ROW(C60))),"")</f>
        <v/>
      </c>
      <c r="L65" s="267" t="str">
        <f t="array" aca="1" ref="L65" ca="1">IFERROR(INDEX('Erg Alle'!$M$1:$M$65,LARGE(('Erg Alle'!$F$1:$F$65=$G$2)*(ROW('Erg Alle'!$F$1:$F$65)),COUNTIF('Erg Alle'!$F$1:$F$65,$G$2)+1-ROW(C60))),"")</f>
        <v/>
      </c>
      <c r="M65" s="564" t="str">
        <f t="array" aca="1" ref="M65" ca="1">IFERROR(INDEX('Erg Alle'!$N$1:$N$65,LARGE(('Erg Alle'!$F$1:$F$65=$G$2)*(ROW('Erg Alle'!$F$1:$F$65)),COUNTIF('Erg Alle'!$F$1:$F$65,$G$2)+1-ROW(C60))),"")</f>
        <v/>
      </c>
      <c r="N65" s="273" t="str">
        <f t="array" aca="1" ref="N65" ca="1">IFERROR(INDEX('Erg Alle'!$O$1:$O$65,LARGE(('Erg Alle'!$F$1:$F$65=$G$2)*(ROW('Erg Alle'!$F$1:$F$65)),COUNTIF('Erg Alle'!$F$1:$F$65,$G$2)+1-ROW(C60))),"")</f>
        <v/>
      </c>
      <c r="O65" s="66" t="str">
        <f t="array" aca="1" ref="O65" ca="1">IFERROR(INDEX('Erg Alle'!$P$1:$P$65,LARGE(('Erg Alle'!$F$1:$F$65=$G$2)*(ROW('Erg Alle'!$F$1:$F$65)),COUNTIF('Erg Alle'!$F$1:$F$65,$G$2)+1-ROW(C60))),"")</f>
        <v/>
      </c>
    </row>
    <row r="66" spans="1:15" ht="24.75" customHeight="1">
      <c r="A66" s="467" t="str">
        <f t="array" aca="1" ref="A66" ca="1">IFERROR(INDEX('Erg Alle'!$A$1:$A$65,LARGE(('Erg Alle'!$F$1:$F$65=$G$2)*(ROW('Erg Alle'!$F$1:$F$65)),COUNTIF('Erg Alle'!$F$1:$F$65,$G$2)+1-ROW(C61))),"")</f>
        <v/>
      </c>
      <c r="B66" s="66" t="str">
        <f t="array" aca="1" ref="B66" ca="1">IFERROR(INDEX('Erg Alle'!$B$1:$B$65,LARGE(('Erg Alle'!$F$1:$F$65=$G$2)*(ROW('Erg Alle'!$F$1:$F$65)),COUNTIF('Erg Alle'!$F$1:$F$65,$G$2)+1-ROW(C61))),"")</f>
        <v/>
      </c>
      <c r="C66" s="68" t="str">
        <f t="array" aca="1" ref="C66" ca="1">IFERROR(INDEX('Erg Alle'!$C$1:$C$65,LARGE(('Erg Alle'!$F$1:$F$65=$G$2)*(ROW('Erg Alle'!$F$1:$F$65)),COUNTIF('Erg Alle'!$F$1:$F$65,$G$2)+1-ROW(C61))),"")</f>
        <v/>
      </c>
      <c r="D66" s="541" t="str">
        <f t="array" aca="1" ref="D66" ca="1">IFERROR(INDEX('Erg Alle'!$G$1:$G$65,LARGE(('Erg Alle'!$F$1:$F$65=$G$2)*(ROW('Erg Alle'!$F$1:$F$65)),COUNTIF('Erg Alle'!$F$1:$F$65,$G$2)+1-ROW(C61))),"")</f>
        <v/>
      </c>
      <c r="E66" s="277" t="str">
        <f t="array" aca="1" ref="E66" ca="1">IFERROR(INDEX('Erg Alle'!$D$1:$D$65,LARGE(('Erg Alle'!$F$1:$F$65=$G$2)*(ROW('Erg Alle'!$F$1:$F$65)),COUNTIF('Erg Alle'!$F$1:$F$65,$G$2)+1-ROW(C61))),"")</f>
        <v/>
      </c>
      <c r="F66" s="278" t="str">
        <f t="array" aca="1" ref="F66" ca="1">IFERROR(INDEX('Erg Alle'!$E$1:$E$65,LARGE(('Erg Alle'!$F$1:$F$65=$G$2)*(ROW('Erg Alle'!$F$1:$F$65)),COUNTIF('Erg Alle'!$F$1:$F$65,$G$2)+1-ROW(C61))),"")</f>
        <v/>
      </c>
      <c r="G66" s="70" t="str">
        <f t="array" aca="1" ref="G66" ca="1">IFERROR(INDEX('Erg Alle'!$H$1:$H$65,LARGE(('Erg Alle'!$F$1:$F$65=$G$2)*(ROW('Erg Alle'!$F$1:$F$65)),COUNTIF('Erg Alle'!$F$1:$F$65,$G$2)+1-ROW(C61))),"")</f>
        <v/>
      </c>
      <c r="H66" s="267" t="str">
        <f t="array" aca="1" ref="H66" ca="1">IFERROR(INDEX('Erg Alle'!$I$1:$I$65,LARGE(('Erg Alle'!$F$1:$F$65=$G$2)*(ROW('Erg Alle'!$F$1:$F$65)),COUNTIF('Erg Alle'!$F$1:$F$65,$G$2)+1-ROW(C61))),"")</f>
        <v/>
      </c>
      <c r="I66" s="70" t="str">
        <f t="array" aca="1" ref="I66" ca="1">IFERROR(INDEX('Erg Alle'!$J$1:$J$65,LARGE(('Erg Alle'!$F$1:$F$65=$G$2)*(ROW('Erg Alle'!$F$1:$F$65)),COUNTIF('Erg Alle'!$F$1:$F$65,$G$2)+1-ROW(C61))),"")</f>
        <v/>
      </c>
      <c r="J66" s="267" t="str">
        <f t="array" aca="1" ref="J66" ca="1">IFERROR(INDEX('Erg Alle'!$K$1:$K$65,LARGE(('Erg Alle'!$F$1:$F$65=$G$2)*(ROW('Erg Alle'!$F$1:$F$65)),COUNTIF('Erg Alle'!$F$1:$F$65,$G$2)+1-ROW(C61))),"")</f>
        <v/>
      </c>
      <c r="K66" s="70" t="str">
        <f t="array" aca="1" ref="K66" ca="1">IFERROR(INDEX('Erg Alle'!$L$1:$L$65,LARGE(('Erg Alle'!$F$1:$F$65=$G$2)*(ROW('Erg Alle'!$F$1:$F$65)),COUNTIF('Erg Alle'!$F$1:$F$65,$G$2)+1-ROW(C61))),"")</f>
        <v/>
      </c>
      <c r="L66" s="267" t="str">
        <f t="array" aca="1" ref="L66" ca="1">IFERROR(INDEX('Erg Alle'!$M$1:$M$65,LARGE(('Erg Alle'!$F$1:$F$65=$G$2)*(ROW('Erg Alle'!$F$1:$F$65)),COUNTIF('Erg Alle'!$F$1:$F$65,$G$2)+1-ROW(C61))),"")</f>
        <v/>
      </c>
      <c r="M66" s="564" t="str">
        <f t="array" aca="1" ref="M66" ca="1">IFERROR(INDEX('Erg Alle'!$N$1:$N$65,LARGE(('Erg Alle'!$F$1:$F$65=$G$2)*(ROW('Erg Alle'!$F$1:$F$65)),COUNTIF('Erg Alle'!$F$1:$F$65,$G$2)+1-ROW(C61))),"")</f>
        <v/>
      </c>
      <c r="N66" s="273" t="str">
        <f t="array" aca="1" ref="N66" ca="1">IFERROR(INDEX('Erg Alle'!$O$1:$O$65,LARGE(('Erg Alle'!$F$1:$F$65=$G$2)*(ROW('Erg Alle'!$F$1:$F$65)),COUNTIF('Erg Alle'!$F$1:$F$65,$G$2)+1-ROW(C61))),"")</f>
        <v/>
      </c>
      <c r="O66" s="66" t="str">
        <f t="array" aca="1" ref="O66" ca="1">IFERROR(INDEX('Erg Alle'!$P$1:$P$65,LARGE(('Erg Alle'!$F$1:$F$65=$G$2)*(ROW('Erg Alle'!$F$1:$F$65)),COUNTIF('Erg Alle'!$F$1:$F$65,$G$2)+1-ROW(C61))),"")</f>
        <v/>
      </c>
    </row>
    <row r="67" spans="1:15" ht="24.75" customHeight="1">
      <c r="A67" s="468" t="str">
        <f t="array" aca="1" ref="A67" ca="1">IFERROR(INDEX('Erg Alle'!$A$1:$A$65,LARGE(('Erg Alle'!$F$1:$F$65=$G$2)*(ROW('Erg Alle'!$F$1:$F$65)),COUNTIF('Erg Alle'!$F$1:$F$65,$G$2)+1-ROW(C62))),"")</f>
        <v/>
      </c>
      <c r="B67" s="264" t="str">
        <f t="array" aca="1" ref="B67" ca="1">IFERROR(INDEX('Erg Alle'!$B$1:$B$65,LARGE(('Erg Alle'!$F$1:$F$65=$G$2)*(ROW('Erg Alle'!$F$1:$F$65)),COUNTIF('Erg Alle'!$F$1:$F$65,$G$2)+1-ROW(C62))),"")</f>
        <v/>
      </c>
      <c r="C67" s="568" t="str">
        <f t="array" aca="1" ref="C67" ca="1">IFERROR(INDEX('Erg Alle'!$C$1:$C$65,LARGE(('Erg Alle'!$F$1:$F$65=$G$2)*(ROW('Erg Alle'!$F$1:$F$65)),COUNTIF('Erg Alle'!$F$1:$F$65,$G$2)+1-ROW(C62))),"")</f>
        <v/>
      </c>
      <c r="D67" s="542" t="str">
        <f t="array" aca="1" ref="D67" ca="1">IFERROR(INDEX('Erg Alle'!$G$1:$G$65,LARGE(('Erg Alle'!$F$1:$F$65=$G$2)*(ROW('Erg Alle'!$F$1:$F$65)),COUNTIF('Erg Alle'!$F$1:$F$65,$G$2)+1-ROW(C62))),"")</f>
        <v/>
      </c>
      <c r="E67" s="279" t="str">
        <f t="array" aca="1" ref="E67" ca="1">IFERROR(INDEX('Erg Alle'!$D$1:$D$65,LARGE(('Erg Alle'!$F$1:$F$65=$G$2)*(ROW('Erg Alle'!$F$1:$F$65)),COUNTIF('Erg Alle'!$F$1:$F$65,$G$2)+1-ROW(C62))),"")</f>
        <v/>
      </c>
      <c r="F67" s="280" t="str">
        <f t="array" aca="1" ref="F67" ca="1">IFERROR(INDEX('Erg Alle'!$E$1:$E$65,LARGE(('Erg Alle'!$F$1:$F$65=$G$2)*(ROW('Erg Alle'!$F$1:$F$65)),COUNTIF('Erg Alle'!$F$1:$F$65,$G$2)+1-ROW(C62))),"")</f>
        <v/>
      </c>
      <c r="G67" s="270" t="str">
        <f t="array" aca="1" ref="G67" ca="1">IFERROR(INDEX('Erg Alle'!$H$1:$H$65,LARGE(('Erg Alle'!$F$1:$F$65=$G$2)*(ROW('Erg Alle'!$F$1:$F$65)),COUNTIF('Erg Alle'!$F$1:$F$65,$G$2)+1-ROW(C62))),"")</f>
        <v/>
      </c>
      <c r="H67" s="271" t="str">
        <f t="array" aca="1" ref="H67" ca="1">IFERROR(INDEX('Erg Alle'!$I$1:$I$65,LARGE(('Erg Alle'!$F$1:$F$65=$G$2)*(ROW('Erg Alle'!$F$1:$F$65)),COUNTIF('Erg Alle'!$F$1:$F$65,$G$2)+1-ROW(C62))),"")</f>
        <v/>
      </c>
      <c r="I67" s="270" t="str">
        <f t="array" aca="1" ref="I67" ca="1">IFERROR(INDEX('Erg Alle'!$J$1:$J$65,LARGE(('Erg Alle'!$F$1:$F$65=$G$2)*(ROW('Erg Alle'!$F$1:$F$65)),COUNTIF('Erg Alle'!$F$1:$F$65,$G$2)+1-ROW(C62))),"")</f>
        <v/>
      </c>
      <c r="J67" s="271" t="str">
        <f t="array" aca="1" ref="J67" ca="1">IFERROR(INDEX('Erg Alle'!$K$1:$K$65,LARGE(('Erg Alle'!$F$1:$F$65=$G$2)*(ROW('Erg Alle'!$F$1:$F$65)),COUNTIF('Erg Alle'!$F$1:$F$65,$G$2)+1-ROW(C62))),"")</f>
        <v/>
      </c>
      <c r="K67" s="270" t="str">
        <f t="array" aca="1" ref="K67" ca="1">IFERROR(INDEX('Erg Alle'!$L$1:$L$65,LARGE(('Erg Alle'!$F$1:$F$65=$G$2)*(ROW('Erg Alle'!$F$1:$F$65)),COUNTIF('Erg Alle'!$F$1:$F$65,$G$2)+1-ROW(C62))),"")</f>
        <v/>
      </c>
      <c r="L67" s="271" t="str">
        <f t="array" aca="1" ref="L67" ca="1">IFERROR(INDEX('Erg Alle'!$M$1:$M$65,LARGE(('Erg Alle'!$F$1:$F$65=$G$2)*(ROW('Erg Alle'!$F$1:$F$65)),COUNTIF('Erg Alle'!$F$1:$F$65,$G$2)+1-ROW(C62))),"")</f>
        <v/>
      </c>
      <c r="M67" s="565" t="str">
        <f t="array" aca="1" ref="M67" ca="1">IFERROR(INDEX('Erg Alle'!$N$1:$N$65,LARGE(('Erg Alle'!$F$1:$F$65=$G$2)*(ROW('Erg Alle'!$F$1:$F$65)),COUNTIF('Erg Alle'!$F$1:$F$65,$G$2)+1-ROW(C62))),"")</f>
        <v/>
      </c>
      <c r="N67" s="274" t="str">
        <f t="array" aca="1" ref="N67" ca="1">IFERROR(INDEX('Erg Alle'!$O$1:$O$65,LARGE(('Erg Alle'!$F$1:$F$65=$G$2)*(ROW('Erg Alle'!$F$1:$F$65)),COUNTIF('Erg Alle'!$F$1:$F$65,$G$2)+1-ROW(C62))),"")</f>
        <v/>
      </c>
      <c r="O67" s="264" t="str">
        <f t="array" aca="1" ref="O67" ca="1">IFERROR(INDEX('Erg Alle'!$P$1:$P$65,LARGE(('Erg Alle'!$F$1:$F$65=$G$2)*(ROW('Erg Alle'!$F$1:$F$65)),COUNTIF('Erg Alle'!$F$1:$F$65,$G$2)+1-ROW(C62))),"")</f>
        <v/>
      </c>
    </row>
    <row r="68" spans="1:15" ht="24" customHeight="1">
      <c r="A68" s="131"/>
      <c r="B68" s="56"/>
      <c r="G68" s="56"/>
      <c r="H68" s="56"/>
      <c r="I68" s="56"/>
      <c r="J68" s="56"/>
      <c r="K68" s="56"/>
      <c r="L68" s="56"/>
      <c r="M68" s="56"/>
      <c r="N68" s="131"/>
      <c r="O68" s="56"/>
    </row>
    <row r="69" spans="1:15">
      <c r="F69" s="148"/>
    </row>
    <row r="70" spans="1:15" ht="15.6">
      <c r="F70" s="259"/>
      <c r="G70" s="260"/>
      <c r="H70" s="260"/>
      <c r="I70" s="260"/>
      <c r="J70" s="260"/>
      <c r="K70" s="260"/>
      <c r="L70" s="261"/>
      <c r="M70" s="261"/>
      <c r="N70" s="152"/>
      <c r="O70" s="153"/>
    </row>
    <row r="71" spans="1:15">
      <c r="F71" s="154"/>
      <c r="G71" s="154"/>
      <c r="H71" s="154"/>
      <c r="I71" s="154"/>
      <c r="J71" s="154"/>
      <c r="K71" s="154"/>
      <c r="L71" s="154"/>
      <c r="M71" s="154"/>
      <c r="N71" s="154"/>
      <c r="O71" s="155"/>
    </row>
    <row r="72" spans="1:15" ht="24" customHeight="1">
      <c r="F72" s="156"/>
      <c r="G72" s="157"/>
      <c r="H72" s="157"/>
      <c r="I72" s="157"/>
      <c r="J72" s="157"/>
      <c r="K72" s="157"/>
      <c r="L72" s="157"/>
      <c r="M72" s="157"/>
      <c r="N72" s="158"/>
      <c r="O72" s="158"/>
    </row>
    <row r="73" spans="1:15" ht="24" customHeight="1">
      <c r="F73" s="156"/>
      <c r="G73" s="157"/>
      <c r="H73" s="157"/>
      <c r="I73" s="157"/>
      <c r="J73" s="157"/>
      <c r="K73" s="157"/>
      <c r="L73" s="157"/>
      <c r="M73" s="157"/>
      <c r="N73" s="158"/>
      <c r="O73" s="158"/>
    </row>
    <row r="74" spans="1:15" ht="24" customHeight="1">
      <c r="F74" s="156"/>
      <c r="G74" s="157"/>
      <c r="H74" s="157"/>
      <c r="I74" s="157"/>
      <c r="J74" s="157"/>
      <c r="K74" s="157"/>
      <c r="L74" s="157"/>
      <c r="M74" s="157"/>
      <c r="N74" s="158"/>
      <c r="O74" s="158"/>
    </row>
    <row r="75" spans="1:15" ht="24" customHeight="1">
      <c r="F75" s="156"/>
      <c r="G75" s="157"/>
      <c r="H75" s="157"/>
      <c r="I75" s="157"/>
      <c r="J75" s="157"/>
      <c r="K75" s="157"/>
      <c r="L75" s="157"/>
      <c r="M75" s="157"/>
      <c r="N75" s="158"/>
      <c r="O75" s="158"/>
    </row>
    <row r="76" spans="1:15" ht="24" customHeight="1">
      <c r="F76" s="156"/>
      <c r="G76" s="157"/>
      <c r="H76" s="157"/>
      <c r="I76" s="157"/>
      <c r="J76" s="157"/>
      <c r="K76" s="157"/>
      <c r="L76" s="157"/>
      <c r="M76" s="157"/>
      <c r="N76" s="158"/>
      <c r="O76" s="158"/>
    </row>
    <row r="77" spans="1:15" ht="24" customHeight="1">
      <c r="F77" s="156"/>
      <c r="G77" s="158"/>
      <c r="H77" s="158"/>
      <c r="I77" s="158"/>
      <c r="J77" s="158"/>
      <c r="K77" s="158"/>
      <c r="L77" s="158"/>
      <c r="M77" s="158"/>
      <c r="N77" s="158"/>
      <c r="O77" s="158"/>
    </row>
  </sheetData>
  <mergeCells count="9">
    <mergeCell ref="A1:O1"/>
    <mergeCell ref="A3:C3"/>
    <mergeCell ref="I3:O3"/>
    <mergeCell ref="G4:H4"/>
    <mergeCell ref="I4:J4"/>
    <mergeCell ref="K4:L4"/>
    <mergeCell ref="F2:F3"/>
    <mergeCell ref="G2:G3"/>
    <mergeCell ref="K2:O2"/>
  </mergeCells>
  <conditionalFormatting sqref="A68">
    <cfRule type="expression" dxfId="41" priority="4">
      <formula>#REF!="H3"</formula>
    </cfRule>
    <cfRule type="expression" dxfId="40" priority="5">
      <formula>#REF!="H2"</formula>
    </cfRule>
    <cfRule type="expression" dxfId="39" priority="6">
      <formula>#REF!="H1"</formula>
    </cfRule>
  </conditionalFormatting>
  <conditionalFormatting sqref="A6:A67">
    <cfRule type="expression" dxfId="38" priority="1">
      <formula>$G6="H3"</formula>
    </cfRule>
    <cfRule type="expression" dxfId="37" priority="2">
      <formula>$G6="H2"</formula>
    </cfRule>
    <cfRule type="expression" dxfId="36" priority="3">
      <formula>$G6="H1"</formula>
    </cfRule>
  </conditionalFormatting>
  <printOptions horizontalCentered="1"/>
  <pageMargins left="0.31496062992125984" right="0.31496062992125984" top="0.19685039370078741" bottom="0.19685039370078741" header="0.11811023622047245" footer="0.11811023622047245"/>
  <pageSetup paperSize="9" scale="89" fitToHeight="4"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78"/>
  <sheetViews>
    <sheetView showGridLines="0" zoomScale="85" zoomScaleNormal="85" workbookViewId="0">
      <pane ySplit="6" topLeftCell="A7" activePane="bottomLeft" state="frozen"/>
      <selection pane="bottomLeft" activeCell="G2" sqref="G2:G4"/>
    </sheetView>
  </sheetViews>
  <sheetFormatPr baseColWidth="10" defaultColWidth="11.44140625" defaultRowHeight="14.4"/>
  <cols>
    <col min="1" max="1" width="5.44140625" style="50" customWidth="1"/>
    <col min="2" max="2" width="5.5546875" style="50" customWidth="1"/>
    <col min="3" max="3" width="30.5546875" style="89" customWidth="1"/>
    <col min="4" max="4" width="3.5546875" style="56" customWidth="1"/>
    <col min="5" max="5" width="26.5546875" style="89" customWidth="1"/>
    <col min="6" max="6" width="15.77734375" style="89" customWidth="1"/>
    <col min="7" max="7" width="5.77734375" style="89" customWidth="1"/>
    <col min="8" max="8" width="3.77734375" style="89" customWidth="1"/>
    <col min="9" max="9" width="4.77734375" style="89" customWidth="1"/>
    <col min="10" max="15" width="6.5546875" style="50" customWidth="1"/>
    <col min="16" max="16" width="8.5546875" style="50" customWidth="1"/>
    <col min="17" max="17" width="7.5546875" style="50" customWidth="1"/>
    <col min="18" max="18" width="8.5546875" style="50" customWidth="1"/>
    <col min="19" max="16384" width="11.44140625" style="49"/>
  </cols>
  <sheetData>
    <row r="1" spans="1:21" ht="39" customHeight="1">
      <c r="A1" s="690" t="s">
        <v>67</v>
      </c>
      <c r="B1" s="690"/>
      <c r="C1" s="690"/>
      <c r="D1" s="690"/>
      <c r="E1" s="690"/>
      <c r="F1" s="690"/>
      <c r="G1" s="690"/>
      <c r="H1" s="690"/>
      <c r="I1" s="690"/>
      <c r="J1" s="690"/>
      <c r="K1" s="690"/>
      <c r="L1" s="690"/>
      <c r="M1" s="690"/>
      <c r="N1" s="690"/>
      <c r="O1" s="690"/>
      <c r="P1" s="690"/>
      <c r="Q1" s="690"/>
      <c r="R1" s="690"/>
      <c r="T1" s="220" t="s">
        <v>141</v>
      </c>
    </row>
    <row r="2" spans="1:21" ht="22.5" customHeight="1">
      <c r="A2" s="111" t="str">
        <f>Stammdaten!C7</f>
        <v xml:space="preserve">Hoopers Turnier </v>
      </c>
      <c r="B2" s="107"/>
      <c r="C2" s="108"/>
      <c r="D2" s="86" t="str">
        <f>Stammdaten!C9</f>
        <v>HSV Testverein</v>
      </c>
      <c r="F2" s="695" t="s">
        <v>3</v>
      </c>
      <c r="G2" s="697" t="s">
        <v>4</v>
      </c>
      <c r="H2" s="628"/>
      <c r="I2" s="628"/>
      <c r="J2" s="628"/>
      <c r="K2" s="628"/>
      <c r="L2" s="109"/>
      <c r="M2" s="110"/>
      <c r="N2" s="688">
        <f>Stammdaten!C4</f>
        <v>44995</v>
      </c>
      <c r="O2" s="688"/>
      <c r="P2" s="688"/>
      <c r="Q2" s="688"/>
      <c r="R2" s="688"/>
      <c r="T2" s="220" t="s">
        <v>152</v>
      </c>
    </row>
    <row r="3" spans="1:21" ht="22.5" customHeight="1">
      <c r="A3" s="111"/>
      <c r="B3" s="107"/>
      <c r="C3" s="108"/>
      <c r="D3" s="86"/>
      <c r="F3" s="695"/>
      <c r="G3" s="697"/>
      <c r="H3" s="628"/>
      <c r="I3" s="543"/>
      <c r="J3" s="628" t="s">
        <v>77</v>
      </c>
      <c r="K3" s="628"/>
      <c r="L3" s="109"/>
      <c r="M3" s="110"/>
      <c r="N3" s="159"/>
      <c r="O3" s="159"/>
      <c r="P3" s="159"/>
      <c r="Q3" s="159"/>
      <c r="R3" s="159"/>
      <c r="T3" s="220"/>
    </row>
    <row r="4" spans="1:21" ht="24.75" customHeight="1">
      <c r="A4" s="691">
        <f>Stammdaten!C20</f>
        <v>3</v>
      </c>
      <c r="B4" s="691"/>
      <c r="C4" s="691"/>
      <c r="D4" s="131"/>
      <c r="E4" s="49"/>
      <c r="F4" s="696"/>
      <c r="G4" s="698"/>
      <c r="H4" s="629"/>
      <c r="I4" s="629"/>
      <c r="J4" s="629"/>
      <c r="K4" s="629"/>
      <c r="L4" s="692" t="str">
        <f>Stammdaten!C17</f>
        <v>Wertungsrichter(in) 1</v>
      </c>
      <c r="M4" s="692"/>
      <c r="N4" s="692"/>
      <c r="O4" s="692"/>
      <c r="P4" s="692"/>
      <c r="Q4" s="692"/>
      <c r="R4" s="692"/>
      <c r="T4" s="251" t="s">
        <v>153</v>
      </c>
    </row>
    <row r="5" spans="1:21" ht="18" customHeight="1">
      <c r="A5" s="258"/>
      <c r="B5" s="52" t="s">
        <v>32</v>
      </c>
      <c r="C5" s="53"/>
      <c r="D5" s="52"/>
      <c r="E5" s="53"/>
      <c r="F5" s="635"/>
      <c r="G5" s="626"/>
      <c r="H5" s="626"/>
      <c r="I5" s="626"/>
      <c r="J5" s="693" t="str">
        <f>Starter!I6</f>
        <v>Lauf 1</v>
      </c>
      <c r="K5" s="694"/>
      <c r="L5" s="693" t="str">
        <f>Starter!J6</f>
        <v>Lauf 2</v>
      </c>
      <c r="M5" s="694"/>
      <c r="N5" s="693" t="str">
        <f>Starter!K6</f>
        <v>Lauf 3</v>
      </c>
      <c r="O5" s="694"/>
      <c r="P5" s="563" t="s">
        <v>268</v>
      </c>
      <c r="Q5" s="54" t="str">
        <f>Starter!M5</f>
        <v>FP</v>
      </c>
      <c r="R5" s="55" t="s">
        <v>6</v>
      </c>
      <c r="U5" s="90"/>
    </row>
    <row r="6" spans="1:21" ht="19.5" customHeight="1">
      <c r="A6" s="57" t="s">
        <v>14</v>
      </c>
      <c r="B6" s="58" t="s">
        <v>33</v>
      </c>
      <c r="C6" s="59" t="str">
        <f>Starter!B6</f>
        <v>Hundeführer</v>
      </c>
      <c r="D6" s="58" t="s">
        <v>266</v>
      </c>
      <c r="E6" s="59" t="str">
        <f>Starter!C6</f>
        <v>Name Hund</v>
      </c>
      <c r="F6" s="636" t="str">
        <f>Starter!D6</f>
        <v>Verein</v>
      </c>
      <c r="G6" s="108"/>
      <c r="H6" s="108"/>
      <c r="I6" s="108"/>
      <c r="J6" s="265" t="str">
        <f>Starter!I5</f>
        <v>FP</v>
      </c>
      <c r="K6" s="266" t="s">
        <v>19</v>
      </c>
      <c r="L6" s="60" t="str">
        <f>Starter!J5</f>
        <v>FP</v>
      </c>
      <c r="M6" s="61" t="s">
        <v>19</v>
      </c>
      <c r="N6" s="60" t="str">
        <f>Starter!K5</f>
        <v>FP</v>
      </c>
      <c r="O6" s="61" t="str">
        <f>+IF(N6="","","WN")</f>
        <v>WN</v>
      </c>
      <c r="P6" s="567" t="s">
        <v>269</v>
      </c>
      <c r="Q6" s="62" t="str">
        <f>Starter!M6</f>
        <v>Gesamt</v>
      </c>
      <c r="R6" s="63" t="s">
        <v>0</v>
      </c>
    </row>
    <row r="7" spans="1:21" ht="24.75" customHeight="1">
      <c r="A7" s="467" t="str">
        <f t="array" aca="1" ref="A7" ca="1">IFERROR(INDEX('Ergeb. Tagesliste'!$A$1:$A$70,LARGE(('Ergeb. Tagesliste'!$F$1:$F$70=$G$2)*(ROW('Ergeb. Tagesliste'!$F$1:$F$70)),COUNTIF('Ergeb. Tagesliste'!$F$1:$F$70,$G$2)+1-ROW(C1))),"")</f>
        <v/>
      </c>
      <c r="B7" s="66" t="str">
        <f t="array" aca="1" ref="B7" ca="1">IFERROR(INDEX('Ergeb. Tagesliste'!$B$1:$B$70,LARGE(('Ergeb. Tagesliste'!$F$1:$F$70=$G$2)*(ROW('Ergeb. Tagesliste'!$F$1:$F$70)),COUNTIF('Ergeb. Tagesliste'!$F$1:$F$70,$G$2)+1-ROW(C1))),"")</f>
        <v/>
      </c>
      <c r="C7" s="68" t="str">
        <f t="array" aca="1" ref="C7" ca="1">IFERROR(INDEX('Ergeb. Tagesliste'!$C$1:$C$70,LARGE(('Ergeb. Tagesliste'!$F$1:$F$70=$G$2)*(ROW('Ergeb. Tagesliste'!$F$1:$F$70)),COUNTIF('Ergeb. Tagesliste'!$F$1:$F$70,$G$2)+1-ROW(C1))),"")</f>
        <v/>
      </c>
      <c r="D7" s="541" t="str">
        <f t="array" aca="1" ref="D7" ca="1">IFERROR(INDEX('Ergeb. Tagesliste'!$G$1:$G$70,LARGE(('Ergeb. Tagesliste'!$F$1:$F$70=$G$2)*(ROW('Ergeb. Tagesliste'!$F$1:$F$70)),COUNTIF('Ergeb. Tagesliste'!$F$1:$F$70,$G$2)+1-ROW(C1))),"")</f>
        <v/>
      </c>
      <c r="E7" s="277" t="str">
        <f t="array" aca="1" ref="E7" ca="1">IFERROR(INDEX('Ergeb. Tagesliste'!$D$1:$D$70,LARGE(('Ergeb. Tagesliste'!$F$1:$F$70=$G$2)*(ROW('Ergeb. Tagesliste'!$F$1:$F$70)),COUNTIF('Ergeb. Tagesliste'!$F$1:$F$70,$G$2)+1-ROW(C1))),"")</f>
        <v/>
      </c>
      <c r="F7" s="278" t="str">
        <f t="array" aca="1" ref="F7" ca="1">IFERROR(INDEX('Ergeb. Tagesliste'!$E$1:$E$70,LARGE(('Ergeb. Tagesliste'!$F$1:$F$70=$G$2)*(ROW('Ergeb. Tagesliste'!$F$1:$F$70)),COUNTIF('Ergeb. Tagesliste'!$F$1:$F$70,$G$2)+1-ROW(C1))),"")</f>
        <v/>
      </c>
      <c r="G7" s="627"/>
      <c r="H7" s="627"/>
      <c r="I7" s="627"/>
      <c r="J7" s="70" t="str">
        <f t="array" aca="1" ref="J7" ca="1">IFERROR(INDEX('Ergeb. Tagesliste'!$H$1:$H$70,LARGE(('Ergeb. Tagesliste'!$F$1:$F$70=$G$2)*(ROW('Ergeb. Tagesliste'!$F$1:$F$70)),COUNTIF('Ergeb. Tagesliste'!$F$1:$F$70,$G$2)+1-ROW(C1))),"")</f>
        <v/>
      </c>
      <c r="K7" s="267" t="str">
        <f t="array" aca="1" ref="K7" ca="1">IFERROR(INDEX('Ergeb. Tagesliste'!$I$1:$I$70,LARGE(('Ergeb. Tagesliste'!$F$1:$F$70=$G$2)*(ROW('Ergeb. Tagesliste'!$F$1:$F$70)),COUNTIF('Ergeb. Tagesliste'!$F$1:$F$70,$G$2)+1-ROW(C1))),"")</f>
        <v/>
      </c>
      <c r="L7" s="70" t="str">
        <f t="array" aca="1" ref="L7" ca="1">IFERROR(INDEX('Ergeb. Tagesliste'!$J$1:$J$70,LARGE(('Ergeb. Tagesliste'!$F$1:$F$70=$G$2)*(ROW('Ergeb. Tagesliste'!$F$1:$F$70)),COUNTIF('Ergeb. Tagesliste'!$F$1:$F$70,$G$2)+1-ROW(C1))),"")</f>
        <v/>
      </c>
      <c r="M7" s="267" t="str">
        <f t="array" aca="1" ref="M7" ca="1">IFERROR(INDEX('Ergeb. Tagesliste'!$K$1:$K$70,LARGE(('Ergeb. Tagesliste'!$F$1:$F$70=$G$2)*(ROW('Ergeb. Tagesliste'!$F$1:$F$70)),COUNTIF('Ergeb. Tagesliste'!$F$1:$F$70,$G$2)+1-ROW(C1))),"")</f>
        <v/>
      </c>
      <c r="N7" s="70" t="str">
        <f t="array" aca="1" ref="N7" ca="1">IFERROR(INDEX('Ergeb. Tagesliste'!$L$1:$L$70,LARGE(('Ergeb. Tagesliste'!$F$1:$F$70=$G$2)*(ROW('Ergeb. Tagesliste'!$F$1:$F$70)),COUNTIF('Ergeb. Tagesliste'!$F$1:$F$70,$G$2)+1-ROW(C1))),"")</f>
        <v/>
      </c>
      <c r="O7" s="267" t="str">
        <f t="array" aca="1" ref="O7" ca="1">IFERROR(INDEX('Ergeb. Tagesliste'!$M$1:$M$70,LARGE(('Ergeb. Tagesliste'!$F$1:$F$70=$G$2)*(ROW('Ergeb. Tagesliste'!$F$1:$F$70)),COUNTIF('Ergeb. Tagesliste'!$F$1:$F$70,$G$2)+1-ROW(C1))),"")</f>
        <v/>
      </c>
      <c r="P7" s="566" t="str">
        <f t="array" aca="1" ref="P7" ca="1">IFERROR(INDEX('Ergeb. Tagesliste'!$N$1:$N$70,LARGE(('Ergeb. Tagesliste'!$F$1:$F$70=$G$2)*(ROW('Ergeb. Tagesliste'!$F$1:$F$70)),COUNTIF('Ergeb. Tagesliste'!$F$1:$F$70,$G$2)+1-ROW(C1))),"")</f>
        <v/>
      </c>
      <c r="Q7" s="273" t="str">
        <f t="array" aca="1" ref="Q7" ca="1">IFERROR(INDEX('Ergeb. Tagesliste'!$O$1:$O$70,LARGE(('Ergeb. Tagesliste'!$F$1:$F$70=$G$2)*(ROW('Ergeb. Tagesliste'!$F$1:$F$70)),COUNTIF('Ergeb. Tagesliste'!$F$1:$F$70,$G$2)+1-ROW(C1))),"")</f>
        <v/>
      </c>
      <c r="R7" s="66" t="str">
        <f t="array" aca="1" ref="R7" ca="1">IFERROR(INDEX('Ergeb. Tagesliste'!$P$1:$P$70,LARGE(('Ergeb. Tagesliste'!$F$1:$F$70=$G$2)*(ROW('Ergeb. Tagesliste'!$F$1:$F$70)),COUNTIF('Ergeb. Tagesliste'!$F$1:$F$70,$G$2)+1-ROW(C1))),"")</f>
        <v/>
      </c>
    </row>
    <row r="8" spans="1:21" ht="24.75" customHeight="1">
      <c r="A8" s="467" t="str">
        <f t="array" aca="1" ref="A8" ca="1">IFERROR(INDEX('Ergeb. Tagesliste'!$A$1:$A$70,LARGE(('Ergeb. Tagesliste'!$F$1:$F$70=$G$2)*(ROW('Ergeb. Tagesliste'!$F$1:$F$70)),COUNTIF('Ergeb. Tagesliste'!$F$1:$F$70,$G$2)+1-ROW(C2))),"")</f>
        <v/>
      </c>
      <c r="B8" s="66" t="str">
        <f t="array" aca="1" ref="B8" ca="1">IFERROR(INDEX('Ergeb. Tagesliste'!$B$1:$B$70,LARGE(('Ergeb. Tagesliste'!$F$1:$F$70=$G$2)*(ROW('Ergeb. Tagesliste'!$F$1:$F$70)),COUNTIF('Ergeb. Tagesliste'!$F$1:$F$70,$G$2)+1-ROW(C2))),"")</f>
        <v/>
      </c>
      <c r="C8" s="68" t="str">
        <f t="array" aca="1" ref="C8" ca="1">IFERROR(INDEX('Ergeb. Tagesliste'!$C$1:$C$70,LARGE(('Ergeb. Tagesliste'!$F$1:$F$70=$G$2)*(ROW('Ergeb. Tagesliste'!$F$1:$F$70)),COUNTIF('Ergeb. Tagesliste'!$F$1:$F$70,$G$2)+1-ROW(C2))),"")</f>
        <v/>
      </c>
      <c r="D8" s="541" t="str">
        <f t="array" aca="1" ref="D8" ca="1">IFERROR(INDEX('Ergeb. Tagesliste'!$G$1:$G$70,LARGE(('Ergeb. Tagesliste'!$F$1:$F$70=$G$2)*(ROW('Ergeb. Tagesliste'!$F$1:$F$70)),COUNTIF('Ergeb. Tagesliste'!$F$1:$F$70,$G$2)+1-ROW(C2))),"")</f>
        <v/>
      </c>
      <c r="E8" s="277" t="str">
        <f t="array" aca="1" ref="E8" ca="1">IFERROR(INDEX('Ergeb. Tagesliste'!$D$1:$D$70,LARGE(('Ergeb. Tagesliste'!$F$1:$F$70=$G$2)*(ROW('Ergeb. Tagesliste'!$F$1:$F$70)),COUNTIF('Ergeb. Tagesliste'!$F$1:$F$70,$G$2)+1-ROW(C2))),"")</f>
        <v/>
      </c>
      <c r="F8" s="278" t="str">
        <f t="array" aca="1" ref="F8" ca="1">IFERROR(INDEX('Ergeb. Tagesliste'!$E$1:$E$70,LARGE(('Ergeb. Tagesliste'!$F$1:$F$70=$G$2)*(ROW('Ergeb. Tagesliste'!$F$1:$F$70)),COUNTIF('Ergeb. Tagesliste'!$F$1:$F$70,$G$2)+1-ROW(C2))),"")</f>
        <v/>
      </c>
      <c r="G8" s="627"/>
      <c r="H8" s="627"/>
      <c r="I8" s="627"/>
      <c r="J8" s="70" t="str">
        <f t="array" aca="1" ref="J8" ca="1">IFERROR(INDEX('Ergeb. Tagesliste'!$H$1:$H$70,LARGE(('Ergeb. Tagesliste'!$F$1:$F$70=$G$2)*(ROW('Ergeb. Tagesliste'!$F$1:$F$70)),COUNTIF('Ergeb. Tagesliste'!$F$1:$F$70,$G$2)+1-ROW(C2))),"")</f>
        <v/>
      </c>
      <c r="K8" s="267" t="str">
        <f t="array" aca="1" ref="K8" ca="1">IFERROR(INDEX('Ergeb. Tagesliste'!$I$1:$I$70,LARGE(('Ergeb. Tagesliste'!$F$1:$F$70=$G$2)*(ROW('Ergeb. Tagesliste'!$F$1:$F$70)),COUNTIF('Ergeb. Tagesliste'!$F$1:$F$70,$G$2)+1-ROW(C2))),"")</f>
        <v/>
      </c>
      <c r="L8" s="70" t="str">
        <f t="array" aca="1" ref="L8" ca="1">IFERROR(INDEX('Ergeb. Tagesliste'!$J$1:$J$70,LARGE(('Ergeb. Tagesliste'!$F$1:$F$70=$G$2)*(ROW('Ergeb. Tagesliste'!$F$1:$F$70)),COUNTIF('Ergeb. Tagesliste'!$F$1:$F$70,$G$2)+1-ROW(C2))),"")</f>
        <v/>
      </c>
      <c r="M8" s="267" t="str">
        <f t="array" aca="1" ref="M8" ca="1">IFERROR(INDEX('Ergeb. Tagesliste'!$K$1:$K$70,LARGE(('Ergeb. Tagesliste'!$F$1:$F$70=$G$2)*(ROW('Ergeb. Tagesliste'!$F$1:$F$70)),COUNTIF('Ergeb. Tagesliste'!$F$1:$F$70,$G$2)+1-ROW(C2))),"")</f>
        <v/>
      </c>
      <c r="N8" s="70" t="str">
        <f t="array" aca="1" ref="N8" ca="1">IFERROR(INDEX('Ergeb. Tagesliste'!$L$1:$L$70,LARGE(('Ergeb. Tagesliste'!$F$1:$F$70=$G$2)*(ROW('Ergeb. Tagesliste'!$F$1:$F$70)),COUNTIF('Ergeb. Tagesliste'!$F$1:$F$70,$G$2)+1-ROW(C2))),"")</f>
        <v/>
      </c>
      <c r="O8" s="267" t="str">
        <f t="array" aca="1" ref="O8" ca="1">IFERROR(INDEX('Ergeb. Tagesliste'!$M$1:$M$70,LARGE(('Ergeb. Tagesliste'!$F$1:$F$70=$G$2)*(ROW('Ergeb. Tagesliste'!$F$1:$F$70)),COUNTIF('Ergeb. Tagesliste'!$F$1:$F$70,$G$2)+1-ROW(C2))),"")</f>
        <v/>
      </c>
      <c r="P8" s="564" t="str">
        <f t="array" aca="1" ref="P8" ca="1">IFERROR(INDEX('Ergeb. Tagesliste'!$N$1:$N$70,LARGE(('Ergeb. Tagesliste'!$F$1:$F$70=$G$2)*(ROW('Ergeb. Tagesliste'!$F$1:$F$70)),COUNTIF('Ergeb. Tagesliste'!$F$1:$F$70,$G$2)+1-ROW(C2))),"")</f>
        <v/>
      </c>
      <c r="Q8" s="273" t="str">
        <f t="array" aca="1" ref="Q8" ca="1">IFERROR(INDEX('Ergeb. Tagesliste'!$O$1:$O$70,LARGE(('Ergeb. Tagesliste'!$F$1:$F$70=$G$2)*(ROW('Ergeb. Tagesliste'!$F$1:$F$70)),COUNTIF('Ergeb. Tagesliste'!$F$1:$F$70,$G$2)+1-ROW(C2))),"")</f>
        <v/>
      </c>
      <c r="R8" s="66" t="str">
        <f t="array" aca="1" ref="R8" ca="1">IFERROR(INDEX('Ergeb. Tagesliste'!$P$1:$P$70,LARGE(('Ergeb. Tagesliste'!$F$1:$F$70=$G$2)*(ROW('Ergeb. Tagesliste'!$F$1:$F$70)),COUNTIF('Ergeb. Tagesliste'!$F$1:$F$70,$G$2)+1-ROW(C2))),"")</f>
        <v/>
      </c>
    </row>
    <row r="9" spans="1:21" ht="24.75" customHeight="1">
      <c r="A9" s="467" t="str">
        <f t="array" aca="1" ref="A9" ca="1">IFERROR(INDEX('Ergeb. Tagesliste'!$A$1:$A$70,LARGE(('Ergeb. Tagesliste'!$F$1:$F$70=$G$2)*(ROW('Ergeb. Tagesliste'!$F$1:$F$70)),COUNTIF('Ergeb. Tagesliste'!$F$1:$F$70,$G$2)+1-ROW(C3))),"")</f>
        <v/>
      </c>
      <c r="B9" s="66" t="str">
        <f t="array" aca="1" ref="B9" ca="1">IFERROR(INDEX('Ergeb. Tagesliste'!$B$1:$B$70,LARGE(('Ergeb. Tagesliste'!$F$1:$F$70=$G$2)*(ROW('Ergeb. Tagesliste'!$F$1:$F$70)),COUNTIF('Ergeb. Tagesliste'!$F$1:$F$70,$G$2)+1-ROW(C3))),"")</f>
        <v/>
      </c>
      <c r="C9" s="68" t="str">
        <f t="array" aca="1" ref="C9" ca="1">IFERROR(INDEX('Ergeb. Tagesliste'!$C$1:$C$70,LARGE(('Ergeb. Tagesliste'!$F$1:$F$70=$G$2)*(ROW('Ergeb. Tagesliste'!$F$1:$F$70)),COUNTIF('Ergeb. Tagesliste'!$F$1:$F$70,$G$2)+1-ROW(C3))),"")</f>
        <v/>
      </c>
      <c r="D9" s="541" t="str">
        <f t="array" aca="1" ref="D9" ca="1">IFERROR(INDEX('Ergeb. Tagesliste'!$G$1:$G$70,LARGE(('Ergeb. Tagesliste'!$F$1:$F$70=$G$2)*(ROW('Ergeb. Tagesliste'!$F$1:$F$70)),COUNTIF('Ergeb. Tagesliste'!$F$1:$F$70,$G$2)+1-ROW(C3))),"")</f>
        <v/>
      </c>
      <c r="E9" s="277" t="str">
        <f t="array" aca="1" ref="E9" ca="1">IFERROR(INDEX('Ergeb. Tagesliste'!$D$1:$D$70,LARGE(('Ergeb. Tagesliste'!$F$1:$F$70=$G$2)*(ROW('Ergeb. Tagesliste'!$F$1:$F$70)),COUNTIF('Ergeb. Tagesliste'!$F$1:$F$70,$G$2)+1-ROW(C3))),"")</f>
        <v/>
      </c>
      <c r="F9" s="278" t="str">
        <f t="array" aca="1" ref="F9" ca="1">IFERROR(INDEX('Ergeb. Tagesliste'!$E$1:$E$70,LARGE(('Ergeb. Tagesliste'!$F$1:$F$70=$G$2)*(ROW('Ergeb. Tagesliste'!$F$1:$F$70)),COUNTIF('Ergeb. Tagesliste'!$F$1:$F$70,$G$2)+1-ROW(C3))),"")</f>
        <v/>
      </c>
      <c r="G9" s="627"/>
      <c r="H9" s="627"/>
      <c r="I9" s="627"/>
      <c r="J9" s="70" t="str">
        <f t="array" aca="1" ref="J9" ca="1">IFERROR(INDEX('Ergeb. Tagesliste'!$H$1:$H$70,LARGE(('Ergeb. Tagesliste'!$F$1:$F$70=$G$2)*(ROW('Ergeb. Tagesliste'!$F$1:$F$70)),COUNTIF('Ergeb. Tagesliste'!$F$1:$F$70,$G$2)+1-ROW(C3))),"")</f>
        <v/>
      </c>
      <c r="K9" s="267" t="str">
        <f t="array" aca="1" ref="K9" ca="1">IFERROR(INDEX('Ergeb. Tagesliste'!$I$1:$I$70,LARGE(('Ergeb. Tagesliste'!$F$1:$F$70=$G$2)*(ROW('Ergeb. Tagesliste'!$F$1:$F$70)),COUNTIF('Ergeb. Tagesliste'!$F$1:$F$70,$G$2)+1-ROW(C3))),"")</f>
        <v/>
      </c>
      <c r="L9" s="70" t="str">
        <f t="array" aca="1" ref="L9" ca="1">IFERROR(INDEX('Ergeb. Tagesliste'!$J$1:$J$70,LARGE(('Ergeb. Tagesliste'!$F$1:$F$70=$G$2)*(ROW('Ergeb. Tagesliste'!$F$1:$F$70)),COUNTIF('Ergeb. Tagesliste'!$F$1:$F$70,$G$2)+1-ROW(C3))),"")</f>
        <v/>
      </c>
      <c r="M9" s="267" t="str">
        <f t="array" aca="1" ref="M9" ca="1">IFERROR(INDEX('Ergeb. Tagesliste'!$K$1:$K$70,LARGE(('Ergeb. Tagesliste'!$F$1:$F$70=$G$2)*(ROW('Ergeb. Tagesliste'!$F$1:$F$70)),COUNTIF('Ergeb. Tagesliste'!$F$1:$F$70,$G$2)+1-ROW(C3))),"")</f>
        <v/>
      </c>
      <c r="N9" s="70" t="str">
        <f t="array" aca="1" ref="N9" ca="1">IFERROR(INDEX('Ergeb. Tagesliste'!$L$1:$L$70,LARGE(('Ergeb. Tagesliste'!$F$1:$F$70=$G$2)*(ROW('Ergeb. Tagesliste'!$F$1:$F$70)),COUNTIF('Ergeb. Tagesliste'!$F$1:$F$70,$G$2)+1-ROW(C3))),"")</f>
        <v/>
      </c>
      <c r="O9" s="267" t="str">
        <f t="array" aca="1" ref="O9" ca="1">IFERROR(INDEX('Ergeb. Tagesliste'!$M$1:$M$70,LARGE(('Ergeb. Tagesliste'!$F$1:$F$70=$G$2)*(ROW('Ergeb. Tagesliste'!$F$1:$F$70)),COUNTIF('Ergeb. Tagesliste'!$F$1:$F$70,$G$2)+1-ROW(C3))),"")</f>
        <v/>
      </c>
      <c r="P9" s="564" t="str">
        <f t="array" aca="1" ref="P9" ca="1">IFERROR(INDEX('Ergeb. Tagesliste'!$N$1:$N$70,LARGE(('Ergeb. Tagesliste'!$F$1:$F$70=$G$2)*(ROW('Ergeb. Tagesliste'!$F$1:$F$70)),COUNTIF('Ergeb. Tagesliste'!$F$1:$F$70,$G$2)+1-ROW(C3))),"")</f>
        <v/>
      </c>
      <c r="Q9" s="273" t="str">
        <f t="array" aca="1" ref="Q9" ca="1">IFERROR(INDEX('Ergeb. Tagesliste'!$O$1:$O$70,LARGE(('Ergeb. Tagesliste'!$F$1:$F$70=$G$2)*(ROW('Ergeb. Tagesliste'!$F$1:$F$70)),COUNTIF('Ergeb. Tagesliste'!$F$1:$F$70,$G$2)+1-ROW(C3))),"")</f>
        <v/>
      </c>
      <c r="R9" s="66" t="str">
        <f t="array" aca="1" ref="R9" ca="1">IFERROR(INDEX('Ergeb. Tagesliste'!$P$1:$P$70,LARGE(('Ergeb. Tagesliste'!$F$1:$F$70=$G$2)*(ROW('Ergeb. Tagesliste'!$F$1:$F$70)),COUNTIF('Ergeb. Tagesliste'!$F$1:$F$70,$G$2)+1-ROW(C3))),"")</f>
        <v/>
      </c>
    </row>
    <row r="10" spans="1:21" ht="24.75" customHeight="1">
      <c r="A10" s="467" t="str">
        <f t="array" aca="1" ref="A10" ca="1">IFERROR(INDEX('Ergeb. Tagesliste'!$A$1:$A$70,LARGE(('Ergeb. Tagesliste'!$F$1:$F$70=$G$2)*(ROW('Ergeb. Tagesliste'!$F$1:$F$70)),COUNTIF('Ergeb. Tagesliste'!$F$1:$F$70,$G$2)+1-ROW(C4))),"")</f>
        <v/>
      </c>
      <c r="B10" s="66" t="str">
        <f t="array" aca="1" ref="B10" ca="1">IFERROR(INDEX('Ergeb. Tagesliste'!$B$1:$B$70,LARGE(('Ergeb. Tagesliste'!$F$1:$F$70=$G$2)*(ROW('Ergeb. Tagesliste'!$F$1:$F$70)),COUNTIF('Ergeb. Tagesliste'!$F$1:$F$70,$G$2)+1-ROW(C4))),"")</f>
        <v/>
      </c>
      <c r="C10" s="68" t="str">
        <f t="array" aca="1" ref="C10" ca="1">IFERROR(INDEX('Ergeb. Tagesliste'!$C$1:$C$70,LARGE(('Ergeb. Tagesliste'!$F$1:$F$70=$G$2)*(ROW('Ergeb. Tagesliste'!$F$1:$F$70)),COUNTIF('Ergeb. Tagesliste'!$F$1:$F$70,$G$2)+1-ROW(C4))),"")</f>
        <v/>
      </c>
      <c r="D10" s="541" t="str">
        <f t="array" aca="1" ref="D10" ca="1">IFERROR(INDEX('Ergeb. Tagesliste'!$G$1:$G$70,LARGE(('Ergeb. Tagesliste'!$F$1:$F$70=$G$2)*(ROW('Ergeb. Tagesliste'!$F$1:$F$70)),COUNTIF('Ergeb. Tagesliste'!$F$1:$F$70,$G$2)+1-ROW(C4))),"")</f>
        <v/>
      </c>
      <c r="E10" s="277" t="str">
        <f t="array" aca="1" ref="E10" ca="1">IFERROR(INDEX('Ergeb. Tagesliste'!$D$1:$D$70,LARGE(('Ergeb. Tagesliste'!$F$1:$F$70=$G$2)*(ROW('Ergeb. Tagesliste'!$F$1:$F$70)),COUNTIF('Ergeb. Tagesliste'!$F$1:$F$70,$G$2)+1-ROW(C4))),"")</f>
        <v/>
      </c>
      <c r="F10" s="278" t="str">
        <f t="array" aca="1" ref="F10" ca="1">IFERROR(INDEX('Ergeb. Tagesliste'!$E$1:$E$70,LARGE(('Ergeb. Tagesliste'!$F$1:$F$70=$G$2)*(ROW('Ergeb. Tagesliste'!$F$1:$F$70)),COUNTIF('Ergeb. Tagesliste'!$F$1:$F$70,$G$2)+1-ROW(C4))),"")</f>
        <v/>
      </c>
      <c r="G10" s="627"/>
      <c r="H10" s="627"/>
      <c r="I10" s="627"/>
      <c r="J10" s="70" t="str">
        <f t="array" aca="1" ref="J10" ca="1">IFERROR(INDEX('Ergeb. Tagesliste'!$H$1:$H$70,LARGE(('Ergeb. Tagesliste'!$F$1:$F$70=$G$2)*(ROW('Ergeb. Tagesliste'!$F$1:$F$70)),COUNTIF('Ergeb. Tagesliste'!$F$1:$F$70,$G$2)+1-ROW(C4))),"")</f>
        <v/>
      </c>
      <c r="K10" s="267" t="str">
        <f t="array" aca="1" ref="K10" ca="1">IFERROR(INDEX('Ergeb. Tagesliste'!$I$1:$I$70,LARGE(('Ergeb. Tagesliste'!$F$1:$F$70=$G$2)*(ROW('Ergeb. Tagesliste'!$F$1:$F$70)),COUNTIF('Ergeb. Tagesliste'!$F$1:$F$70,$G$2)+1-ROW(C4))),"")</f>
        <v/>
      </c>
      <c r="L10" s="70" t="str">
        <f t="array" aca="1" ref="L10" ca="1">IFERROR(INDEX('Ergeb. Tagesliste'!$J$1:$J$70,LARGE(('Ergeb. Tagesliste'!$F$1:$F$70=$G$2)*(ROW('Ergeb. Tagesliste'!$F$1:$F$70)),COUNTIF('Ergeb. Tagesliste'!$F$1:$F$70,$G$2)+1-ROW(C4))),"")</f>
        <v/>
      </c>
      <c r="M10" s="267" t="str">
        <f t="array" aca="1" ref="M10" ca="1">IFERROR(INDEX('Ergeb. Tagesliste'!$K$1:$K$70,LARGE(('Ergeb. Tagesliste'!$F$1:$F$70=$G$2)*(ROW('Ergeb. Tagesliste'!$F$1:$F$70)),COUNTIF('Ergeb. Tagesliste'!$F$1:$F$70,$G$2)+1-ROW(C4))),"")</f>
        <v/>
      </c>
      <c r="N10" s="70" t="str">
        <f t="array" aca="1" ref="N10" ca="1">IFERROR(INDEX('Ergeb. Tagesliste'!$L$1:$L$70,LARGE(('Ergeb. Tagesliste'!$F$1:$F$70=$G$2)*(ROW('Ergeb. Tagesliste'!$F$1:$F$70)),COUNTIF('Ergeb. Tagesliste'!$F$1:$F$70,$G$2)+1-ROW(C4))),"")</f>
        <v/>
      </c>
      <c r="O10" s="267" t="str">
        <f t="array" aca="1" ref="O10" ca="1">IFERROR(INDEX('Ergeb. Tagesliste'!$M$1:$M$70,LARGE(('Ergeb. Tagesliste'!$F$1:$F$70=$G$2)*(ROW('Ergeb. Tagesliste'!$F$1:$F$70)),COUNTIF('Ergeb. Tagesliste'!$F$1:$F$70,$G$2)+1-ROW(C4))),"")</f>
        <v/>
      </c>
      <c r="P10" s="564" t="str">
        <f t="array" aca="1" ref="P10" ca="1">IFERROR(INDEX('Ergeb. Tagesliste'!$N$1:$N$70,LARGE(('Ergeb. Tagesliste'!$F$1:$F$70=$G$2)*(ROW('Ergeb. Tagesliste'!$F$1:$F$70)),COUNTIF('Ergeb. Tagesliste'!$F$1:$F$70,$G$2)+1-ROW(C4))),"")</f>
        <v/>
      </c>
      <c r="Q10" s="273" t="str">
        <f t="array" aca="1" ref="Q10" ca="1">IFERROR(INDEX('Ergeb. Tagesliste'!$O$1:$O$70,LARGE(('Ergeb. Tagesliste'!$F$1:$F$70=$G$2)*(ROW('Ergeb. Tagesliste'!$F$1:$F$70)),COUNTIF('Ergeb. Tagesliste'!$F$1:$F$70,$G$2)+1-ROW(C4))),"")</f>
        <v/>
      </c>
      <c r="R10" s="66" t="str">
        <f t="array" aca="1" ref="R10" ca="1">IFERROR(INDEX('Ergeb. Tagesliste'!$P$1:$P$70,LARGE(('Ergeb. Tagesliste'!$F$1:$F$70=$G$2)*(ROW('Ergeb. Tagesliste'!$F$1:$F$70)),COUNTIF('Ergeb. Tagesliste'!$F$1:$F$70,$G$2)+1-ROW(C4))),"")</f>
        <v/>
      </c>
    </row>
    <row r="11" spans="1:21" ht="24.75" customHeight="1">
      <c r="A11" s="467" t="str">
        <f t="array" aca="1" ref="A11" ca="1">IFERROR(INDEX('Ergeb. Tagesliste'!$A$1:$A$70,LARGE(('Ergeb. Tagesliste'!$F$1:$F$70=$G$2)*(ROW('Ergeb. Tagesliste'!$F$1:$F$70)),COUNTIF('Ergeb. Tagesliste'!$F$1:$F$70,$G$2)+1-ROW(C5))),"")</f>
        <v/>
      </c>
      <c r="B11" s="66" t="str">
        <f t="array" aca="1" ref="B11" ca="1">IFERROR(INDEX('Ergeb. Tagesliste'!$B$1:$B$70,LARGE(('Ergeb. Tagesliste'!$F$1:$F$70=$G$2)*(ROW('Ergeb. Tagesliste'!$F$1:$F$70)),COUNTIF('Ergeb. Tagesliste'!$F$1:$F$70,$G$2)+1-ROW(C5))),"")</f>
        <v/>
      </c>
      <c r="C11" s="68" t="str">
        <f t="array" aca="1" ref="C11" ca="1">IFERROR(INDEX('Ergeb. Tagesliste'!$C$1:$C$70,LARGE(('Ergeb. Tagesliste'!$F$1:$F$70=$G$2)*(ROW('Ergeb. Tagesliste'!$F$1:$F$70)),COUNTIF('Ergeb. Tagesliste'!$F$1:$F$70,$G$2)+1-ROW(C5))),"")</f>
        <v/>
      </c>
      <c r="D11" s="541" t="str">
        <f t="array" aca="1" ref="D11" ca="1">IFERROR(INDEX('Ergeb. Tagesliste'!$G$1:$G$70,LARGE(('Ergeb. Tagesliste'!$F$1:$F$70=$G$2)*(ROW('Ergeb. Tagesliste'!$F$1:$F$70)),COUNTIF('Ergeb. Tagesliste'!$F$1:$F$70,$G$2)+1-ROW(C5))),"")</f>
        <v/>
      </c>
      <c r="E11" s="277" t="str">
        <f t="array" aca="1" ref="E11" ca="1">IFERROR(INDEX('Ergeb. Tagesliste'!$D$1:$D$70,LARGE(('Ergeb. Tagesliste'!$F$1:$F$70=$G$2)*(ROW('Ergeb. Tagesliste'!$F$1:$F$70)),COUNTIF('Ergeb. Tagesliste'!$F$1:$F$70,$G$2)+1-ROW(C5))),"")</f>
        <v/>
      </c>
      <c r="F11" s="278" t="str">
        <f t="array" aca="1" ref="F11" ca="1">IFERROR(INDEX('Ergeb. Tagesliste'!$E$1:$E$70,LARGE(('Ergeb. Tagesliste'!$F$1:$F$70=$G$2)*(ROW('Ergeb. Tagesliste'!$F$1:$F$70)),COUNTIF('Ergeb. Tagesliste'!$F$1:$F$70,$G$2)+1-ROW(C5))),"")</f>
        <v/>
      </c>
      <c r="G11" s="627"/>
      <c r="H11" s="627"/>
      <c r="I11" s="627"/>
      <c r="J11" s="70" t="str">
        <f t="array" aca="1" ref="J11" ca="1">IFERROR(INDEX('Ergeb. Tagesliste'!$H$1:$H$70,LARGE(('Ergeb. Tagesliste'!$F$1:$F$70=$G$2)*(ROW('Ergeb. Tagesliste'!$F$1:$F$70)),COUNTIF('Ergeb. Tagesliste'!$F$1:$F$70,$G$2)+1-ROW(C5))),"")</f>
        <v/>
      </c>
      <c r="K11" s="267" t="str">
        <f t="array" aca="1" ref="K11" ca="1">IFERROR(INDEX('Ergeb. Tagesliste'!$I$1:$I$70,LARGE(('Ergeb. Tagesliste'!$F$1:$F$70=$G$2)*(ROW('Ergeb. Tagesliste'!$F$1:$F$70)),COUNTIF('Ergeb. Tagesliste'!$F$1:$F$70,$G$2)+1-ROW(C5))),"")</f>
        <v/>
      </c>
      <c r="L11" s="70" t="str">
        <f t="array" aca="1" ref="L11" ca="1">IFERROR(INDEX('Ergeb. Tagesliste'!$J$1:$J$70,LARGE(('Ergeb. Tagesliste'!$F$1:$F$70=$G$2)*(ROW('Ergeb. Tagesliste'!$F$1:$F$70)),COUNTIF('Ergeb. Tagesliste'!$F$1:$F$70,$G$2)+1-ROW(C5))),"")</f>
        <v/>
      </c>
      <c r="M11" s="267" t="str">
        <f t="array" aca="1" ref="M11" ca="1">IFERROR(INDEX('Ergeb. Tagesliste'!$K$1:$K$70,LARGE(('Ergeb. Tagesliste'!$F$1:$F$70=$G$2)*(ROW('Ergeb. Tagesliste'!$F$1:$F$70)),COUNTIF('Ergeb. Tagesliste'!$F$1:$F$70,$G$2)+1-ROW(C5))),"")</f>
        <v/>
      </c>
      <c r="N11" s="70" t="str">
        <f t="array" aca="1" ref="N11" ca="1">IFERROR(INDEX('Ergeb. Tagesliste'!$L$1:$L$70,LARGE(('Ergeb. Tagesliste'!$F$1:$F$70=$G$2)*(ROW('Ergeb. Tagesliste'!$F$1:$F$70)),COUNTIF('Ergeb. Tagesliste'!$F$1:$F$70,$G$2)+1-ROW(C5))),"")</f>
        <v/>
      </c>
      <c r="O11" s="267" t="str">
        <f t="array" aca="1" ref="O11" ca="1">IFERROR(INDEX('Ergeb. Tagesliste'!$M$1:$M$70,LARGE(('Ergeb. Tagesliste'!$F$1:$F$70=$G$2)*(ROW('Ergeb. Tagesliste'!$F$1:$F$70)),COUNTIF('Ergeb. Tagesliste'!$F$1:$F$70,$G$2)+1-ROW(C5))),"")</f>
        <v/>
      </c>
      <c r="P11" s="564" t="str">
        <f t="array" aca="1" ref="P11" ca="1">IFERROR(INDEX('Ergeb. Tagesliste'!$N$1:$N$70,LARGE(('Ergeb. Tagesliste'!$F$1:$F$70=$G$2)*(ROW('Ergeb. Tagesliste'!$F$1:$F$70)),COUNTIF('Ergeb. Tagesliste'!$F$1:$F$70,$G$2)+1-ROW(C5))),"")</f>
        <v/>
      </c>
      <c r="Q11" s="273" t="str">
        <f t="array" aca="1" ref="Q11" ca="1">IFERROR(INDEX('Ergeb. Tagesliste'!$O$1:$O$70,LARGE(('Ergeb. Tagesliste'!$F$1:$F$70=$G$2)*(ROW('Ergeb. Tagesliste'!$F$1:$F$70)),COUNTIF('Ergeb. Tagesliste'!$F$1:$F$70,$G$2)+1-ROW(C5))),"")</f>
        <v/>
      </c>
      <c r="R11" s="66" t="str">
        <f t="array" aca="1" ref="R11" ca="1">IFERROR(INDEX('Ergeb. Tagesliste'!$P$1:$P$70,LARGE(('Ergeb. Tagesliste'!$F$1:$F$70=$G$2)*(ROW('Ergeb. Tagesliste'!$F$1:$F$70)),COUNTIF('Ergeb. Tagesliste'!$F$1:$F$70,$G$2)+1-ROW(C5))),"")</f>
        <v/>
      </c>
    </row>
    <row r="12" spans="1:21" ht="24.75" customHeight="1">
      <c r="A12" s="467" t="str">
        <f t="array" aca="1" ref="A12" ca="1">IFERROR(INDEX('Ergeb. Tagesliste'!$A$1:$A$70,LARGE(('Ergeb. Tagesliste'!$F$1:$F$70=$G$2)*(ROW('Ergeb. Tagesliste'!$F$1:$F$70)),COUNTIF('Ergeb. Tagesliste'!$F$1:$F$70,$G$2)+1-ROW(C6))),"")</f>
        <v/>
      </c>
      <c r="B12" s="66" t="str">
        <f t="array" aca="1" ref="B12" ca="1">IFERROR(INDEX('Ergeb. Tagesliste'!$B$1:$B$70,LARGE(('Ergeb. Tagesliste'!$F$1:$F$70=$G$2)*(ROW('Ergeb. Tagesliste'!$F$1:$F$70)),COUNTIF('Ergeb. Tagesliste'!$F$1:$F$70,$G$2)+1-ROW(C6))),"")</f>
        <v/>
      </c>
      <c r="C12" s="68" t="str">
        <f t="array" aca="1" ref="C12" ca="1">IFERROR(INDEX('Ergeb. Tagesliste'!$C$1:$C$70,LARGE(('Ergeb. Tagesliste'!$F$1:$F$70=$G$2)*(ROW('Ergeb. Tagesliste'!$F$1:$F$70)),COUNTIF('Ergeb. Tagesliste'!$F$1:$F$70,$G$2)+1-ROW(C6))),"")</f>
        <v/>
      </c>
      <c r="D12" s="541" t="str">
        <f t="array" aca="1" ref="D12" ca="1">IFERROR(INDEX('Ergeb. Tagesliste'!$G$1:$G$70,LARGE(('Ergeb. Tagesliste'!$F$1:$F$70=$G$2)*(ROW('Ergeb. Tagesliste'!$F$1:$F$70)),COUNTIF('Ergeb. Tagesliste'!$F$1:$F$70,$G$2)+1-ROW(C6))),"")</f>
        <v/>
      </c>
      <c r="E12" s="277" t="str">
        <f t="array" aca="1" ref="E12" ca="1">IFERROR(INDEX('Ergeb. Tagesliste'!$D$1:$D$70,LARGE(('Ergeb. Tagesliste'!$F$1:$F$70=$G$2)*(ROW('Ergeb. Tagesliste'!$F$1:$F$70)),COUNTIF('Ergeb. Tagesliste'!$F$1:$F$70,$G$2)+1-ROW(C6))),"")</f>
        <v/>
      </c>
      <c r="F12" s="278" t="str">
        <f t="array" aca="1" ref="F12" ca="1">IFERROR(INDEX('Ergeb. Tagesliste'!$E$1:$E$70,LARGE(('Ergeb. Tagesliste'!$F$1:$F$70=$G$2)*(ROW('Ergeb. Tagesliste'!$F$1:$F$70)),COUNTIF('Ergeb. Tagesliste'!$F$1:$F$70,$G$2)+1-ROW(C6))),"")</f>
        <v/>
      </c>
      <c r="G12" s="627"/>
      <c r="H12" s="627"/>
      <c r="I12" s="627"/>
      <c r="J12" s="70" t="str">
        <f t="array" aca="1" ref="J12" ca="1">IFERROR(INDEX('Ergeb. Tagesliste'!$H$1:$H$70,LARGE(('Ergeb. Tagesliste'!$F$1:$F$70=$G$2)*(ROW('Ergeb. Tagesliste'!$F$1:$F$70)),COUNTIF('Ergeb. Tagesliste'!$F$1:$F$70,$G$2)+1-ROW(C6))),"")</f>
        <v/>
      </c>
      <c r="K12" s="267" t="str">
        <f t="array" aca="1" ref="K12" ca="1">IFERROR(INDEX('Ergeb. Tagesliste'!$I$1:$I$70,LARGE(('Ergeb. Tagesliste'!$F$1:$F$70=$G$2)*(ROW('Ergeb. Tagesliste'!$F$1:$F$70)),COUNTIF('Ergeb. Tagesliste'!$F$1:$F$70,$G$2)+1-ROW(C6))),"")</f>
        <v/>
      </c>
      <c r="L12" s="70" t="str">
        <f t="array" aca="1" ref="L12" ca="1">IFERROR(INDEX('Ergeb. Tagesliste'!$J$1:$J$70,LARGE(('Ergeb. Tagesliste'!$F$1:$F$70=$G$2)*(ROW('Ergeb. Tagesliste'!$F$1:$F$70)),COUNTIF('Ergeb. Tagesliste'!$F$1:$F$70,$G$2)+1-ROW(C6))),"")</f>
        <v/>
      </c>
      <c r="M12" s="267" t="str">
        <f t="array" aca="1" ref="M12" ca="1">IFERROR(INDEX('Ergeb. Tagesliste'!$K$1:$K$70,LARGE(('Ergeb. Tagesliste'!$F$1:$F$70=$G$2)*(ROW('Ergeb. Tagesliste'!$F$1:$F$70)),COUNTIF('Ergeb. Tagesliste'!$F$1:$F$70,$G$2)+1-ROW(C6))),"")</f>
        <v/>
      </c>
      <c r="N12" s="70" t="str">
        <f t="array" aca="1" ref="N12" ca="1">IFERROR(INDEX('Ergeb. Tagesliste'!$L$1:$L$70,LARGE(('Ergeb. Tagesliste'!$F$1:$F$70=$G$2)*(ROW('Ergeb. Tagesliste'!$F$1:$F$70)),COUNTIF('Ergeb. Tagesliste'!$F$1:$F$70,$G$2)+1-ROW(C6))),"")</f>
        <v/>
      </c>
      <c r="O12" s="267" t="str">
        <f t="array" aca="1" ref="O12" ca="1">IFERROR(INDEX('Ergeb. Tagesliste'!$M$1:$M$70,LARGE(('Ergeb. Tagesliste'!$F$1:$F$70=$G$2)*(ROW('Ergeb. Tagesliste'!$F$1:$F$70)),COUNTIF('Ergeb. Tagesliste'!$F$1:$F$70,$G$2)+1-ROW(C6))),"")</f>
        <v/>
      </c>
      <c r="P12" s="564" t="str">
        <f t="array" aca="1" ref="P12" ca="1">IFERROR(INDEX('Ergeb. Tagesliste'!$N$1:$N$70,LARGE(('Ergeb. Tagesliste'!$F$1:$F$70=$G$2)*(ROW('Ergeb. Tagesliste'!$F$1:$F$70)),COUNTIF('Ergeb. Tagesliste'!$F$1:$F$70,$G$2)+1-ROW(C6))),"")</f>
        <v/>
      </c>
      <c r="Q12" s="273" t="str">
        <f t="array" aca="1" ref="Q12" ca="1">IFERROR(INDEX('Ergeb. Tagesliste'!$O$1:$O$70,LARGE(('Ergeb. Tagesliste'!$F$1:$F$70=$G$2)*(ROW('Ergeb. Tagesliste'!$F$1:$F$70)),COUNTIF('Ergeb. Tagesliste'!$F$1:$F$70,$G$2)+1-ROW(C6))),"")</f>
        <v/>
      </c>
      <c r="R12" s="66" t="str">
        <f t="array" aca="1" ref="R12" ca="1">IFERROR(INDEX('Ergeb. Tagesliste'!$P$1:$P$70,LARGE(('Ergeb. Tagesliste'!$F$1:$F$70=$G$2)*(ROW('Ergeb. Tagesliste'!$F$1:$F$70)),COUNTIF('Ergeb. Tagesliste'!$F$1:$F$70,$G$2)+1-ROW(C6))),"")</f>
        <v/>
      </c>
    </row>
    <row r="13" spans="1:21" ht="24.75" customHeight="1">
      <c r="A13" s="467" t="str">
        <f t="array" aca="1" ref="A13" ca="1">IFERROR(INDEX('Ergeb. Tagesliste'!$A$1:$A$70,LARGE(('Ergeb. Tagesliste'!$F$1:$F$70=$G$2)*(ROW('Ergeb. Tagesliste'!$F$1:$F$70)),COUNTIF('Ergeb. Tagesliste'!$F$1:$F$70,$G$2)+1-ROW(C7))),"")</f>
        <v/>
      </c>
      <c r="B13" s="66" t="str">
        <f t="array" aca="1" ref="B13" ca="1">IFERROR(INDEX('Ergeb. Tagesliste'!$B$1:$B$70,LARGE(('Ergeb. Tagesliste'!$F$1:$F$70=$G$2)*(ROW('Ergeb. Tagesliste'!$F$1:$F$70)),COUNTIF('Ergeb. Tagesliste'!$F$1:$F$70,$G$2)+1-ROW(C7))),"")</f>
        <v/>
      </c>
      <c r="C13" s="68" t="str">
        <f t="array" aca="1" ref="C13" ca="1">IFERROR(INDEX('Ergeb. Tagesliste'!$C$1:$C$70,LARGE(('Ergeb. Tagesliste'!$F$1:$F$70=$G$2)*(ROW('Ergeb. Tagesliste'!$F$1:$F$70)),COUNTIF('Ergeb. Tagesliste'!$F$1:$F$70,$G$2)+1-ROW(C7))),"")</f>
        <v/>
      </c>
      <c r="D13" s="541" t="str">
        <f t="array" aca="1" ref="D13" ca="1">IFERROR(INDEX('Ergeb. Tagesliste'!$G$1:$G$70,LARGE(('Ergeb. Tagesliste'!$F$1:$F$70=$G$2)*(ROW('Ergeb. Tagesliste'!$F$1:$F$70)),COUNTIF('Ergeb. Tagesliste'!$F$1:$F$70,$G$2)+1-ROW(C7))),"")</f>
        <v/>
      </c>
      <c r="E13" s="277" t="str">
        <f t="array" aca="1" ref="E13" ca="1">IFERROR(INDEX('Ergeb. Tagesliste'!$D$1:$D$70,LARGE(('Ergeb. Tagesliste'!$F$1:$F$70=$G$2)*(ROW('Ergeb. Tagesliste'!$F$1:$F$70)),COUNTIF('Ergeb. Tagesliste'!$F$1:$F$70,$G$2)+1-ROW(C7))),"")</f>
        <v/>
      </c>
      <c r="F13" s="278" t="str">
        <f t="array" aca="1" ref="F13" ca="1">IFERROR(INDEX('Ergeb. Tagesliste'!$E$1:$E$70,LARGE(('Ergeb. Tagesliste'!$F$1:$F$70=$G$2)*(ROW('Ergeb. Tagesliste'!$F$1:$F$70)),COUNTIF('Ergeb. Tagesliste'!$F$1:$F$70,$G$2)+1-ROW(C7))),"")</f>
        <v/>
      </c>
      <c r="G13" s="627"/>
      <c r="H13" s="627"/>
      <c r="I13" s="627"/>
      <c r="J13" s="70" t="str">
        <f t="array" aca="1" ref="J13" ca="1">IFERROR(INDEX('Ergeb. Tagesliste'!$H$1:$H$70,LARGE(('Ergeb. Tagesliste'!$F$1:$F$70=$G$2)*(ROW('Ergeb. Tagesliste'!$F$1:$F$70)),COUNTIF('Ergeb. Tagesliste'!$F$1:$F$70,$G$2)+1-ROW(C7))),"")</f>
        <v/>
      </c>
      <c r="K13" s="267" t="str">
        <f t="array" aca="1" ref="K13" ca="1">IFERROR(INDEX('Ergeb. Tagesliste'!$I$1:$I$70,LARGE(('Ergeb. Tagesliste'!$F$1:$F$70=$G$2)*(ROW('Ergeb. Tagesliste'!$F$1:$F$70)),COUNTIF('Ergeb. Tagesliste'!$F$1:$F$70,$G$2)+1-ROW(C7))),"")</f>
        <v/>
      </c>
      <c r="L13" s="70" t="str">
        <f t="array" aca="1" ref="L13" ca="1">IFERROR(INDEX('Ergeb. Tagesliste'!$J$1:$J$70,LARGE(('Ergeb. Tagesliste'!$F$1:$F$70=$G$2)*(ROW('Ergeb. Tagesliste'!$F$1:$F$70)),COUNTIF('Ergeb. Tagesliste'!$F$1:$F$70,$G$2)+1-ROW(C7))),"")</f>
        <v/>
      </c>
      <c r="M13" s="267" t="str">
        <f t="array" aca="1" ref="M13" ca="1">IFERROR(INDEX('Ergeb. Tagesliste'!$K$1:$K$70,LARGE(('Ergeb. Tagesliste'!$F$1:$F$70=$G$2)*(ROW('Ergeb. Tagesliste'!$F$1:$F$70)),COUNTIF('Ergeb. Tagesliste'!$F$1:$F$70,$G$2)+1-ROW(C7))),"")</f>
        <v/>
      </c>
      <c r="N13" s="70" t="str">
        <f t="array" aca="1" ref="N13" ca="1">IFERROR(INDEX('Ergeb. Tagesliste'!$L$1:$L$70,LARGE(('Ergeb. Tagesliste'!$F$1:$F$70=$G$2)*(ROW('Ergeb. Tagesliste'!$F$1:$F$70)),COUNTIF('Ergeb. Tagesliste'!$F$1:$F$70,$G$2)+1-ROW(C7))),"")</f>
        <v/>
      </c>
      <c r="O13" s="267" t="str">
        <f t="array" aca="1" ref="O13" ca="1">IFERROR(INDEX('Ergeb. Tagesliste'!$M$1:$M$70,LARGE(('Ergeb. Tagesliste'!$F$1:$F$70=$G$2)*(ROW('Ergeb. Tagesliste'!$F$1:$F$70)),COUNTIF('Ergeb. Tagesliste'!$F$1:$F$70,$G$2)+1-ROW(C7))),"")</f>
        <v/>
      </c>
      <c r="P13" s="564" t="str">
        <f t="array" aca="1" ref="P13" ca="1">IFERROR(INDEX('Ergeb. Tagesliste'!$N$1:$N$70,LARGE(('Ergeb. Tagesliste'!$F$1:$F$70=$G$2)*(ROW('Ergeb. Tagesliste'!$F$1:$F$70)),COUNTIF('Ergeb. Tagesliste'!$F$1:$F$70,$G$2)+1-ROW(C7))),"")</f>
        <v/>
      </c>
      <c r="Q13" s="273" t="str">
        <f t="array" aca="1" ref="Q13" ca="1">IFERROR(INDEX('Ergeb. Tagesliste'!$O$1:$O$70,LARGE(('Ergeb. Tagesliste'!$F$1:$F$70=$G$2)*(ROW('Ergeb. Tagesliste'!$F$1:$F$70)),COUNTIF('Ergeb. Tagesliste'!$F$1:$F$70,$G$2)+1-ROW(C7))),"")</f>
        <v/>
      </c>
      <c r="R13" s="66" t="str">
        <f t="array" aca="1" ref="R13" ca="1">IFERROR(INDEX('Ergeb. Tagesliste'!$P$1:$P$70,LARGE(('Ergeb. Tagesliste'!$F$1:$F$70=$G$2)*(ROW('Ergeb. Tagesliste'!$F$1:$F$70)),COUNTIF('Ergeb. Tagesliste'!$F$1:$F$70,$G$2)+1-ROW(C7))),"")</f>
        <v/>
      </c>
    </row>
    <row r="14" spans="1:21" ht="24.75" customHeight="1">
      <c r="A14" s="467" t="str">
        <f t="array" aca="1" ref="A14" ca="1">IFERROR(INDEX('Ergeb. Tagesliste'!$A$1:$A$70,LARGE(('Ergeb. Tagesliste'!$F$1:$F$70=$G$2)*(ROW('Ergeb. Tagesliste'!$F$1:$F$70)),COUNTIF('Ergeb. Tagesliste'!$F$1:$F$70,$G$2)+1-ROW(C8))),"")</f>
        <v/>
      </c>
      <c r="B14" s="66" t="str">
        <f t="array" aca="1" ref="B14" ca="1">IFERROR(INDEX('Ergeb. Tagesliste'!$B$1:$B$70,LARGE(('Ergeb. Tagesliste'!$F$1:$F$70=$G$2)*(ROW('Ergeb. Tagesliste'!$F$1:$F$70)),COUNTIF('Ergeb. Tagesliste'!$F$1:$F$70,$G$2)+1-ROW(C8))),"")</f>
        <v/>
      </c>
      <c r="C14" s="68" t="str">
        <f t="array" aca="1" ref="C14" ca="1">IFERROR(INDEX('Ergeb. Tagesliste'!$C$1:$C$70,LARGE(('Ergeb. Tagesliste'!$F$1:$F$70=$G$2)*(ROW('Ergeb. Tagesliste'!$F$1:$F$70)),COUNTIF('Ergeb. Tagesliste'!$F$1:$F$70,$G$2)+1-ROW(C8))),"")</f>
        <v/>
      </c>
      <c r="D14" s="541" t="str">
        <f t="array" aca="1" ref="D14" ca="1">IFERROR(INDEX('Ergeb. Tagesliste'!$G$1:$G$70,LARGE(('Ergeb. Tagesliste'!$F$1:$F$70=$G$2)*(ROW('Ergeb. Tagesliste'!$F$1:$F$70)),COUNTIF('Ergeb. Tagesliste'!$F$1:$F$70,$G$2)+1-ROW(C8))),"")</f>
        <v/>
      </c>
      <c r="E14" s="277" t="str">
        <f t="array" aca="1" ref="E14" ca="1">IFERROR(INDEX('Ergeb. Tagesliste'!$D$1:$D$70,LARGE(('Ergeb. Tagesliste'!$F$1:$F$70=$G$2)*(ROW('Ergeb. Tagesliste'!$F$1:$F$70)),COUNTIF('Ergeb. Tagesliste'!$F$1:$F$70,$G$2)+1-ROW(C8))),"")</f>
        <v/>
      </c>
      <c r="F14" s="278" t="str">
        <f t="array" aca="1" ref="F14" ca="1">IFERROR(INDEX('Ergeb. Tagesliste'!$E$1:$E$70,LARGE(('Ergeb. Tagesliste'!$F$1:$F$70=$G$2)*(ROW('Ergeb. Tagesliste'!$F$1:$F$70)),COUNTIF('Ergeb. Tagesliste'!$F$1:$F$70,$G$2)+1-ROW(C8))),"")</f>
        <v/>
      </c>
      <c r="G14" s="627"/>
      <c r="H14" s="627"/>
      <c r="I14" s="627"/>
      <c r="J14" s="70" t="str">
        <f t="array" aca="1" ref="J14" ca="1">IFERROR(INDEX('Ergeb. Tagesliste'!$H$1:$H$70,LARGE(('Ergeb. Tagesliste'!$F$1:$F$70=$G$2)*(ROW('Ergeb. Tagesliste'!$F$1:$F$70)),COUNTIF('Ergeb. Tagesliste'!$F$1:$F$70,$G$2)+1-ROW(C8))),"")</f>
        <v/>
      </c>
      <c r="K14" s="267" t="str">
        <f t="array" aca="1" ref="K14" ca="1">IFERROR(INDEX('Ergeb. Tagesliste'!$I$1:$I$70,LARGE(('Ergeb. Tagesliste'!$F$1:$F$70=$G$2)*(ROW('Ergeb. Tagesliste'!$F$1:$F$70)),COUNTIF('Ergeb. Tagesliste'!$F$1:$F$70,$G$2)+1-ROW(C8))),"")</f>
        <v/>
      </c>
      <c r="L14" s="70" t="str">
        <f t="array" aca="1" ref="L14" ca="1">IFERROR(INDEX('Ergeb. Tagesliste'!$J$1:$J$70,LARGE(('Ergeb. Tagesliste'!$F$1:$F$70=$G$2)*(ROW('Ergeb. Tagesliste'!$F$1:$F$70)),COUNTIF('Ergeb. Tagesliste'!$F$1:$F$70,$G$2)+1-ROW(C8))),"")</f>
        <v/>
      </c>
      <c r="M14" s="267" t="str">
        <f t="array" aca="1" ref="M14" ca="1">IFERROR(INDEX('Ergeb. Tagesliste'!$K$1:$K$70,LARGE(('Ergeb. Tagesliste'!$F$1:$F$70=$G$2)*(ROW('Ergeb. Tagesliste'!$F$1:$F$70)),COUNTIF('Ergeb. Tagesliste'!$F$1:$F$70,$G$2)+1-ROW(C8))),"")</f>
        <v/>
      </c>
      <c r="N14" s="70" t="str">
        <f t="array" aca="1" ref="N14" ca="1">IFERROR(INDEX('Ergeb. Tagesliste'!$L$1:$L$70,LARGE(('Ergeb. Tagesliste'!$F$1:$F$70=$G$2)*(ROW('Ergeb. Tagesliste'!$F$1:$F$70)),COUNTIF('Ergeb. Tagesliste'!$F$1:$F$70,$G$2)+1-ROW(C8))),"")</f>
        <v/>
      </c>
      <c r="O14" s="267" t="str">
        <f t="array" aca="1" ref="O14" ca="1">IFERROR(INDEX('Ergeb. Tagesliste'!$M$1:$M$70,LARGE(('Ergeb. Tagesliste'!$F$1:$F$70=$G$2)*(ROW('Ergeb. Tagesliste'!$F$1:$F$70)),COUNTIF('Ergeb. Tagesliste'!$F$1:$F$70,$G$2)+1-ROW(C8))),"")</f>
        <v/>
      </c>
      <c r="P14" s="564" t="str">
        <f t="array" aca="1" ref="P14" ca="1">IFERROR(INDEX('Ergeb. Tagesliste'!$N$1:$N$70,LARGE(('Ergeb. Tagesliste'!$F$1:$F$70=$G$2)*(ROW('Ergeb. Tagesliste'!$F$1:$F$70)),COUNTIF('Ergeb. Tagesliste'!$F$1:$F$70,$G$2)+1-ROW(C8))),"")</f>
        <v/>
      </c>
      <c r="Q14" s="273" t="str">
        <f t="array" aca="1" ref="Q14" ca="1">IFERROR(INDEX('Ergeb. Tagesliste'!$O$1:$O$70,LARGE(('Ergeb. Tagesliste'!$F$1:$F$70=$G$2)*(ROW('Ergeb. Tagesliste'!$F$1:$F$70)),COUNTIF('Ergeb. Tagesliste'!$F$1:$F$70,$G$2)+1-ROW(C8))),"")</f>
        <v/>
      </c>
      <c r="R14" s="66" t="str">
        <f t="array" aca="1" ref="R14" ca="1">IFERROR(INDEX('Ergeb. Tagesliste'!$P$1:$P$70,LARGE(('Ergeb. Tagesliste'!$F$1:$F$70=$G$2)*(ROW('Ergeb. Tagesliste'!$F$1:$F$70)),COUNTIF('Ergeb. Tagesliste'!$F$1:$F$70,$G$2)+1-ROW(C8))),"")</f>
        <v/>
      </c>
    </row>
    <row r="15" spans="1:21" ht="24.75" customHeight="1">
      <c r="A15" s="467" t="str">
        <f t="array" aca="1" ref="A15" ca="1">IFERROR(INDEX('Ergeb. Tagesliste'!$A$1:$A$70,LARGE(('Ergeb. Tagesliste'!$F$1:$F$70=$G$2)*(ROW('Ergeb. Tagesliste'!$F$1:$F$70)),COUNTIF('Ergeb. Tagesliste'!$F$1:$F$70,$G$2)+1-ROW(C9))),"")</f>
        <v/>
      </c>
      <c r="B15" s="66" t="str">
        <f t="array" aca="1" ref="B15" ca="1">IFERROR(INDEX('Ergeb. Tagesliste'!$B$1:$B$70,LARGE(('Ergeb. Tagesliste'!$F$1:$F$70=$G$2)*(ROW('Ergeb. Tagesliste'!$F$1:$F$70)),COUNTIF('Ergeb. Tagesliste'!$F$1:$F$70,$G$2)+1-ROW(C9))),"")</f>
        <v/>
      </c>
      <c r="C15" s="68" t="str">
        <f t="array" aca="1" ref="C15" ca="1">IFERROR(INDEX('Ergeb. Tagesliste'!$C$1:$C$70,LARGE(('Ergeb. Tagesliste'!$F$1:$F$70=$G$2)*(ROW('Ergeb. Tagesliste'!$F$1:$F$70)),COUNTIF('Ergeb. Tagesliste'!$F$1:$F$70,$G$2)+1-ROW(C9))),"")</f>
        <v/>
      </c>
      <c r="D15" s="541" t="str">
        <f t="array" aca="1" ref="D15" ca="1">IFERROR(INDEX('Ergeb. Tagesliste'!$G$1:$G$70,LARGE(('Ergeb. Tagesliste'!$F$1:$F$70=$G$2)*(ROW('Ergeb. Tagesliste'!$F$1:$F$70)),COUNTIF('Ergeb. Tagesliste'!$F$1:$F$70,$G$2)+1-ROW(C9))),"")</f>
        <v/>
      </c>
      <c r="E15" s="277" t="str">
        <f t="array" aca="1" ref="E15" ca="1">IFERROR(INDEX('Ergeb. Tagesliste'!$D$1:$D$70,LARGE(('Ergeb. Tagesliste'!$F$1:$F$70=$G$2)*(ROW('Ergeb. Tagesliste'!$F$1:$F$70)),COUNTIF('Ergeb. Tagesliste'!$F$1:$F$70,$G$2)+1-ROW(C9))),"")</f>
        <v/>
      </c>
      <c r="F15" s="278" t="str">
        <f t="array" aca="1" ref="F15" ca="1">IFERROR(INDEX('Ergeb. Tagesliste'!$E$1:$E$70,LARGE(('Ergeb. Tagesliste'!$F$1:$F$70=$G$2)*(ROW('Ergeb. Tagesliste'!$F$1:$F$70)),COUNTIF('Ergeb. Tagesliste'!$F$1:$F$70,$G$2)+1-ROW(C9))),"")</f>
        <v/>
      </c>
      <c r="G15" s="627"/>
      <c r="H15" s="627"/>
      <c r="I15" s="627"/>
      <c r="J15" s="70" t="str">
        <f t="array" aca="1" ref="J15" ca="1">IFERROR(INDEX('Ergeb. Tagesliste'!$H$1:$H$70,LARGE(('Ergeb. Tagesliste'!$F$1:$F$70=$G$2)*(ROW('Ergeb. Tagesliste'!$F$1:$F$70)),COUNTIF('Ergeb. Tagesliste'!$F$1:$F$70,$G$2)+1-ROW(C9))),"")</f>
        <v/>
      </c>
      <c r="K15" s="267" t="str">
        <f t="array" aca="1" ref="K15" ca="1">IFERROR(INDEX('Ergeb. Tagesliste'!$I$1:$I$70,LARGE(('Ergeb. Tagesliste'!$F$1:$F$70=$G$2)*(ROW('Ergeb. Tagesliste'!$F$1:$F$70)),COUNTIF('Ergeb. Tagesliste'!$F$1:$F$70,$G$2)+1-ROW(C9))),"")</f>
        <v/>
      </c>
      <c r="L15" s="70" t="str">
        <f t="array" aca="1" ref="L15" ca="1">IFERROR(INDEX('Ergeb. Tagesliste'!$J$1:$J$70,LARGE(('Ergeb. Tagesliste'!$F$1:$F$70=$G$2)*(ROW('Ergeb. Tagesliste'!$F$1:$F$70)),COUNTIF('Ergeb. Tagesliste'!$F$1:$F$70,$G$2)+1-ROW(C9))),"")</f>
        <v/>
      </c>
      <c r="M15" s="267" t="str">
        <f t="array" aca="1" ref="M15" ca="1">IFERROR(INDEX('Ergeb. Tagesliste'!$K$1:$K$70,LARGE(('Ergeb. Tagesliste'!$F$1:$F$70=$G$2)*(ROW('Ergeb. Tagesliste'!$F$1:$F$70)),COUNTIF('Ergeb. Tagesliste'!$F$1:$F$70,$G$2)+1-ROW(C9))),"")</f>
        <v/>
      </c>
      <c r="N15" s="70" t="str">
        <f t="array" aca="1" ref="N15" ca="1">IFERROR(INDEX('Ergeb. Tagesliste'!$L$1:$L$70,LARGE(('Ergeb. Tagesliste'!$F$1:$F$70=$G$2)*(ROW('Ergeb. Tagesliste'!$F$1:$F$70)),COUNTIF('Ergeb. Tagesliste'!$F$1:$F$70,$G$2)+1-ROW(C9))),"")</f>
        <v/>
      </c>
      <c r="O15" s="267" t="str">
        <f t="array" aca="1" ref="O15" ca="1">IFERROR(INDEX('Ergeb. Tagesliste'!$M$1:$M$70,LARGE(('Ergeb. Tagesliste'!$F$1:$F$70=$G$2)*(ROW('Ergeb. Tagesliste'!$F$1:$F$70)),COUNTIF('Ergeb. Tagesliste'!$F$1:$F$70,$G$2)+1-ROW(C9))),"")</f>
        <v/>
      </c>
      <c r="P15" s="564" t="str">
        <f t="array" aca="1" ref="P15" ca="1">IFERROR(INDEX('Ergeb. Tagesliste'!$N$1:$N$70,LARGE(('Ergeb. Tagesliste'!$F$1:$F$70=$G$2)*(ROW('Ergeb. Tagesliste'!$F$1:$F$70)),COUNTIF('Ergeb. Tagesliste'!$F$1:$F$70,$G$2)+1-ROW(C9))),"")</f>
        <v/>
      </c>
      <c r="Q15" s="273" t="str">
        <f t="array" aca="1" ref="Q15" ca="1">IFERROR(INDEX('Ergeb. Tagesliste'!$O$1:$O$70,LARGE(('Ergeb. Tagesliste'!$F$1:$F$70=$G$2)*(ROW('Ergeb. Tagesliste'!$F$1:$F$70)),COUNTIF('Ergeb. Tagesliste'!$F$1:$F$70,$G$2)+1-ROW(C9))),"")</f>
        <v/>
      </c>
      <c r="R15" s="66" t="str">
        <f t="array" aca="1" ref="R15" ca="1">IFERROR(INDEX('Ergeb. Tagesliste'!$P$1:$P$70,LARGE(('Ergeb. Tagesliste'!$F$1:$F$70=$G$2)*(ROW('Ergeb. Tagesliste'!$F$1:$F$70)),COUNTIF('Ergeb. Tagesliste'!$F$1:$F$70,$G$2)+1-ROW(C9))),"")</f>
        <v/>
      </c>
    </row>
    <row r="16" spans="1:21" ht="24.75" customHeight="1">
      <c r="A16" s="467" t="str">
        <f t="array" aca="1" ref="A16" ca="1">IFERROR(INDEX('Ergeb. Tagesliste'!$A$1:$A$70,LARGE(('Ergeb. Tagesliste'!$F$1:$F$70=$G$2)*(ROW('Ergeb. Tagesliste'!$F$1:$F$70)),COUNTIF('Ergeb. Tagesliste'!$F$1:$F$70,$G$2)+1-ROW(C10))),"")</f>
        <v/>
      </c>
      <c r="B16" s="66" t="str">
        <f t="array" aca="1" ref="B16" ca="1">IFERROR(INDEX('Ergeb. Tagesliste'!$B$1:$B$70,LARGE(('Ergeb. Tagesliste'!$F$1:$F$70=$G$2)*(ROW('Ergeb. Tagesliste'!$F$1:$F$70)),COUNTIF('Ergeb. Tagesliste'!$F$1:$F$70,$G$2)+1-ROW(C10))),"")</f>
        <v/>
      </c>
      <c r="C16" s="68" t="str">
        <f t="array" aca="1" ref="C16" ca="1">IFERROR(INDEX('Ergeb. Tagesliste'!$C$1:$C$70,LARGE(('Ergeb. Tagesliste'!$F$1:$F$70=$G$2)*(ROW('Ergeb. Tagesliste'!$F$1:$F$70)),COUNTIF('Ergeb. Tagesliste'!$F$1:$F$70,$G$2)+1-ROW(C10))),"")</f>
        <v/>
      </c>
      <c r="D16" s="541" t="str">
        <f t="array" aca="1" ref="D16" ca="1">IFERROR(INDEX('Ergeb. Tagesliste'!$G$1:$G$70,LARGE(('Ergeb. Tagesliste'!$F$1:$F$70=$G$2)*(ROW('Ergeb. Tagesliste'!$F$1:$F$70)),COUNTIF('Ergeb. Tagesliste'!$F$1:$F$70,$G$2)+1-ROW(C10))),"")</f>
        <v/>
      </c>
      <c r="E16" s="277" t="str">
        <f t="array" aca="1" ref="E16" ca="1">IFERROR(INDEX('Ergeb. Tagesliste'!$D$1:$D$70,LARGE(('Ergeb. Tagesliste'!$F$1:$F$70=$G$2)*(ROW('Ergeb. Tagesliste'!$F$1:$F$70)),COUNTIF('Ergeb. Tagesliste'!$F$1:$F$70,$G$2)+1-ROW(C10))),"")</f>
        <v/>
      </c>
      <c r="F16" s="278" t="str">
        <f t="array" aca="1" ref="F16" ca="1">IFERROR(INDEX('Ergeb. Tagesliste'!$E$1:$E$70,LARGE(('Ergeb. Tagesliste'!$F$1:$F$70=$G$2)*(ROW('Ergeb. Tagesliste'!$F$1:$F$70)),COUNTIF('Ergeb. Tagesliste'!$F$1:$F$70,$G$2)+1-ROW(C10))),"")</f>
        <v/>
      </c>
      <c r="G16" s="627"/>
      <c r="H16" s="627"/>
      <c r="I16" s="627"/>
      <c r="J16" s="70" t="str">
        <f t="array" aca="1" ref="J16" ca="1">IFERROR(INDEX('Ergeb. Tagesliste'!$H$1:$H$70,LARGE(('Ergeb. Tagesliste'!$F$1:$F$70=$G$2)*(ROW('Ergeb. Tagesliste'!$F$1:$F$70)),COUNTIF('Ergeb. Tagesliste'!$F$1:$F$70,$G$2)+1-ROW(C10))),"")</f>
        <v/>
      </c>
      <c r="K16" s="267" t="str">
        <f t="array" aca="1" ref="K16" ca="1">IFERROR(INDEX('Ergeb. Tagesliste'!$I$1:$I$70,LARGE(('Ergeb. Tagesliste'!$F$1:$F$70=$G$2)*(ROW('Ergeb. Tagesliste'!$F$1:$F$70)),COUNTIF('Ergeb. Tagesliste'!$F$1:$F$70,$G$2)+1-ROW(C10))),"")</f>
        <v/>
      </c>
      <c r="L16" s="70" t="str">
        <f t="array" aca="1" ref="L16" ca="1">IFERROR(INDEX('Ergeb. Tagesliste'!$J$1:$J$70,LARGE(('Ergeb. Tagesliste'!$F$1:$F$70=$G$2)*(ROW('Ergeb. Tagesliste'!$F$1:$F$70)),COUNTIF('Ergeb. Tagesliste'!$F$1:$F$70,$G$2)+1-ROW(C10))),"")</f>
        <v/>
      </c>
      <c r="M16" s="267" t="str">
        <f t="array" aca="1" ref="M16" ca="1">IFERROR(INDEX('Ergeb. Tagesliste'!$K$1:$K$70,LARGE(('Ergeb. Tagesliste'!$F$1:$F$70=$G$2)*(ROW('Ergeb. Tagesliste'!$F$1:$F$70)),COUNTIF('Ergeb. Tagesliste'!$F$1:$F$70,$G$2)+1-ROW(C10))),"")</f>
        <v/>
      </c>
      <c r="N16" s="70" t="str">
        <f t="array" aca="1" ref="N16" ca="1">IFERROR(INDEX('Ergeb. Tagesliste'!$L$1:$L$70,LARGE(('Ergeb. Tagesliste'!$F$1:$F$70=$G$2)*(ROW('Ergeb. Tagesliste'!$F$1:$F$70)),COUNTIF('Ergeb. Tagesliste'!$F$1:$F$70,$G$2)+1-ROW(C10))),"")</f>
        <v/>
      </c>
      <c r="O16" s="267" t="str">
        <f t="array" aca="1" ref="O16" ca="1">IFERROR(INDEX('Ergeb. Tagesliste'!$M$1:$M$70,LARGE(('Ergeb. Tagesliste'!$F$1:$F$70=$G$2)*(ROW('Ergeb. Tagesliste'!$F$1:$F$70)),COUNTIF('Ergeb. Tagesliste'!$F$1:$F$70,$G$2)+1-ROW(C10))),"")</f>
        <v/>
      </c>
      <c r="P16" s="564" t="str">
        <f t="array" aca="1" ref="P16" ca="1">IFERROR(INDEX('Ergeb. Tagesliste'!$N$1:$N$70,LARGE(('Ergeb. Tagesliste'!$F$1:$F$70=$G$2)*(ROW('Ergeb. Tagesliste'!$F$1:$F$70)),COUNTIF('Ergeb. Tagesliste'!$F$1:$F$70,$G$2)+1-ROW(C10))),"")</f>
        <v/>
      </c>
      <c r="Q16" s="273" t="str">
        <f t="array" aca="1" ref="Q16" ca="1">IFERROR(INDEX('Ergeb. Tagesliste'!$O$1:$O$70,LARGE(('Ergeb. Tagesliste'!$F$1:$F$70=$G$2)*(ROW('Ergeb. Tagesliste'!$F$1:$F$70)),COUNTIF('Ergeb. Tagesliste'!$F$1:$F$70,$G$2)+1-ROW(C10))),"")</f>
        <v/>
      </c>
      <c r="R16" s="66" t="str">
        <f t="array" aca="1" ref="R16" ca="1">IFERROR(INDEX('Ergeb. Tagesliste'!$P$1:$P$70,LARGE(('Ergeb. Tagesliste'!$F$1:$F$70=$G$2)*(ROW('Ergeb. Tagesliste'!$F$1:$F$70)),COUNTIF('Ergeb. Tagesliste'!$F$1:$F$70,$G$2)+1-ROW(C10))),"")</f>
        <v/>
      </c>
    </row>
    <row r="17" spans="1:18" ht="24.75" customHeight="1">
      <c r="A17" s="467" t="str">
        <f t="array" aca="1" ref="A17" ca="1">IFERROR(INDEX('Ergeb. Tagesliste'!$A$1:$A$70,LARGE(('Ergeb. Tagesliste'!$F$1:$F$70=$G$2)*(ROW('Ergeb. Tagesliste'!$F$1:$F$70)),COUNTIF('Ergeb. Tagesliste'!$F$1:$F$70,$G$2)+1-ROW(C11))),"")</f>
        <v/>
      </c>
      <c r="B17" s="66" t="str">
        <f t="array" aca="1" ref="B17" ca="1">IFERROR(INDEX('Ergeb. Tagesliste'!$B$1:$B$70,LARGE(('Ergeb. Tagesliste'!$F$1:$F$70=$G$2)*(ROW('Ergeb. Tagesliste'!$F$1:$F$70)),COUNTIF('Ergeb. Tagesliste'!$F$1:$F$70,$G$2)+1-ROW(C11))),"")</f>
        <v/>
      </c>
      <c r="C17" s="68" t="str">
        <f t="array" aca="1" ref="C17" ca="1">IFERROR(INDEX('Ergeb. Tagesliste'!$C$1:$C$70,LARGE(('Ergeb. Tagesliste'!$F$1:$F$70=$G$2)*(ROW('Ergeb. Tagesliste'!$F$1:$F$70)),COUNTIF('Ergeb. Tagesliste'!$F$1:$F$70,$G$2)+1-ROW(C11))),"")</f>
        <v/>
      </c>
      <c r="D17" s="541" t="str">
        <f t="array" aca="1" ref="D17" ca="1">IFERROR(INDEX('Ergeb. Tagesliste'!$G$1:$G$70,LARGE(('Ergeb. Tagesliste'!$F$1:$F$70=$G$2)*(ROW('Ergeb. Tagesliste'!$F$1:$F$70)),COUNTIF('Ergeb. Tagesliste'!$F$1:$F$70,$G$2)+1-ROW(C11))),"")</f>
        <v/>
      </c>
      <c r="E17" s="277" t="str">
        <f t="array" aca="1" ref="E17" ca="1">IFERROR(INDEX('Ergeb. Tagesliste'!$D$1:$D$70,LARGE(('Ergeb. Tagesliste'!$F$1:$F$70=$G$2)*(ROW('Ergeb. Tagesliste'!$F$1:$F$70)),COUNTIF('Ergeb. Tagesliste'!$F$1:$F$70,$G$2)+1-ROW(C11))),"")</f>
        <v/>
      </c>
      <c r="F17" s="278" t="str">
        <f t="array" aca="1" ref="F17" ca="1">IFERROR(INDEX('Ergeb. Tagesliste'!$E$1:$E$70,LARGE(('Ergeb. Tagesliste'!$F$1:$F$70=$G$2)*(ROW('Ergeb. Tagesliste'!$F$1:$F$70)),COUNTIF('Ergeb. Tagesliste'!$F$1:$F$70,$G$2)+1-ROW(C11))),"")</f>
        <v/>
      </c>
      <c r="G17" s="627"/>
      <c r="H17" s="627"/>
      <c r="I17" s="627"/>
      <c r="J17" s="70" t="str">
        <f t="array" aca="1" ref="J17" ca="1">IFERROR(INDEX('Ergeb. Tagesliste'!$H$1:$H$70,LARGE(('Ergeb. Tagesliste'!$F$1:$F$70=$G$2)*(ROW('Ergeb. Tagesliste'!$F$1:$F$70)),COUNTIF('Ergeb. Tagesliste'!$F$1:$F$70,$G$2)+1-ROW(C11))),"")</f>
        <v/>
      </c>
      <c r="K17" s="267" t="str">
        <f t="array" aca="1" ref="K17" ca="1">IFERROR(INDEX('Ergeb. Tagesliste'!$I$1:$I$70,LARGE(('Ergeb. Tagesliste'!$F$1:$F$70=$G$2)*(ROW('Ergeb. Tagesliste'!$F$1:$F$70)),COUNTIF('Ergeb. Tagesliste'!$F$1:$F$70,$G$2)+1-ROW(C11))),"")</f>
        <v/>
      </c>
      <c r="L17" s="70" t="str">
        <f t="array" aca="1" ref="L17" ca="1">IFERROR(INDEX('Ergeb. Tagesliste'!$J$1:$J$70,LARGE(('Ergeb. Tagesliste'!$F$1:$F$70=$G$2)*(ROW('Ergeb. Tagesliste'!$F$1:$F$70)),COUNTIF('Ergeb. Tagesliste'!$F$1:$F$70,$G$2)+1-ROW(C11))),"")</f>
        <v/>
      </c>
      <c r="M17" s="267" t="str">
        <f t="array" aca="1" ref="M17" ca="1">IFERROR(INDEX('Ergeb. Tagesliste'!$K$1:$K$70,LARGE(('Ergeb. Tagesliste'!$F$1:$F$70=$G$2)*(ROW('Ergeb. Tagesliste'!$F$1:$F$70)),COUNTIF('Ergeb. Tagesliste'!$F$1:$F$70,$G$2)+1-ROW(C11))),"")</f>
        <v/>
      </c>
      <c r="N17" s="70" t="str">
        <f t="array" aca="1" ref="N17" ca="1">IFERROR(INDEX('Ergeb. Tagesliste'!$L$1:$L$70,LARGE(('Ergeb. Tagesliste'!$F$1:$F$70=$G$2)*(ROW('Ergeb. Tagesliste'!$F$1:$F$70)),COUNTIF('Ergeb. Tagesliste'!$F$1:$F$70,$G$2)+1-ROW(C11))),"")</f>
        <v/>
      </c>
      <c r="O17" s="267" t="str">
        <f t="array" aca="1" ref="O17" ca="1">IFERROR(INDEX('Ergeb. Tagesliste'!$M$1:$M$70,LARGE(('Ergeb. Tagesliste'!$F$1:$F$70=$G$2)*(ROW('Ergeb. Tagesliste'!$F$1:$F$70)),COUNTIF('Ergeb. Tagesliste'!$F$1:$F$70,$G$2)+1-ROW(C11))),"")</f>
        <v/>
      </c>
      <c r="P17" s="564" t="str">
        <f t="array" aca="1" ref="P17" ca="1">IFERROR(INDEX('Ergeb. Tagesliste'!$N$1:$N$70,LARGE(('Ergeb. Tagesliste'!$F$1:$F$70=$G$2)*(ROW('Ergeb. Tagesliste'!$F$1:$F$70)),COUNTIF('Ergeb. Tagesliste'!$F$1:$F$70,$G$2)+1-ROW(C11))),"")</f>
        <v/>
      </c>
      <c r="Q17" s="273" t="str">
        <f t="array" aca="1" ref="Q17" ca="1">IFERROR(INDEX('Ergeb. Tagesliste'!$O$1:$O$70,LARGE(('Ergeb. Tagesliste'!$F$1:$F$70=$G$2)*(ROW('Ergeb. Tagesliste'!$F$1:$F$70)),COUNTIF('Ergeb. Tagesliste'!$F$1:$F$70,$G$2)+1-ROW(C11))),"")</f>
        <v/>
      </c>
      <c r="R17" s="66" t="str">
        <f t="array" aca="1" ref="R17" ca="1">IFERROR(INDEX('Ergeb. Tagesliste'!$P$1:$P$70,LARGE(('Ergeb. Tagesliste'!$F$1:$F$70=$G$2)*(ROW('Ergeb. Tagesliste'!$F$1:$F$70)),COUNTIF('Ergeb. Tagesliste'!$F$1:$F$70,$G$2)+1-ROW(C11))),"")</f>
        <v/>
      </c>
    </row>
    <row r="18" spans="1:18" ht="24.75" customHeight="1">
      <c r="A18" s="467" t="str">
        <f t="array" aca="1" ref="A18" ca="1">IFERROR(INDEX('Ergeb. Tagesliste'!$A$1:$A$70,LARGE(('Ergeb. Tagesliste'!$F$1:$F$70=$G$2)*(ROW('Ergeb. Tagesliste'!$F$1:$F$70)),COUNTIF('Ergeb. Tagesliste'!$F$1:$F$70,$G$2)+1-ROW(C12))),"")</f>
        <v/>
      </c>
      <c r="B18" s="66" t="str">
        <f t="array" aca="1" ref="B18" ca="1">IFERROR(INDEX('Ergeb. Tagesliste'!$B$1:$B$70,LARGE(('Ergeb. Tagesliste'!$F$1:$F$70=$G$2)*(ROW('Ergeb. Tagesliste'!$F$1:$F$70)),COUNTIF('Ergeb. Tagesliste'!$F$1:$F$70,$G$2)+1-ROW(C12))),"")</f>
        <v/>
      </c>
      <c r="C18" s="68" t="str">
        <f t="array" aca="1" ref="C18" ca="1">IFERROR(INDEX('Ergeb. Tagesliste'!$C$1:$C$70,LARGE(('Ergeb. Tagesliste'!$F$1:$F$70=$G$2)*(ROW('Ergeb. Tagesliste'!$F$1:$F$70)),COUNTIF('Ergeb. Tagesliste'!$F$1:$F$70,$G$2)+1-ROW(C12))),"")</f>
        <v/>
      </c>
      <c r="D18" s="541" t="str">
        <f t="array" aca="1" ref="D18" ca="1">IFERROR(INDEX('Ergeb. Tagesliste'!$G$1:$G$70,LARGE(('Ergeb. Tagesliste'!$F$1:$F$70=$G$2)*(ROW('Ergeb. Tagesliste'!$F$1:$F$70)),COUNTIF('Ergeb. Tagesliste'!$F$1:$F$70,$G$2)+1-ROW(C12))),"")</f>
        <v/>
      </c>
      <c r="E18" s="277" t="str">
        <f t="array" aca="1" ref="E18" ca="1">IFERROR(INDEX('Ergeb. Tagesliste'!$D$1:$D$70,LARGE(('Ergeb. Tagesliste'!$F$1:$F$70=$G$2)*(ROW('Ergeb. Tagesliste'!$F$1:$F$70)),COUNTIF('Ergeb. Tagesliste'!$F$1:$F$70,$G$2)+1-ROW(C12))),"")</f>
        <v/>
      </c>
      <c r="F18" s="278" t="str">
        <f t="array" aca="1" ref="F18" ca="1">IFERROR(INDEX('Ergeb. Tagesliste'!$E$1:$E$70,LARGE(('Ergeb. Tagesliste'!$F$1:$F$70=$G$2)*(ROW('Ergeb. Tagesliste'!$F$1:$F$70)),COUNTIF('Ergeb. Tagesliste'!$F$1:$F$70,$G$2)+1-ROW(C12))),"")</f>
        <v/>
      </c>
      <c r="G18" s="627"/>
      <c r="H18" s="627"/>
      <c r="I18" s="627"/>
      <c r="J18" s="70" t="str">
        <f t="array" aca="1" ref="J18" ca="1">IFERROR(INDEX('Ergeb. Tagesliste'!$H$1:$H$70,LARGE(('Ergeb. Tagesliste'!$F$1:$F$70=$G$2)*(ROW('Ergeb. Tagesliste'!$F$1:$F$70)),COUNTIF('Ergeb. Tagesliste'!$F$1:$F$70,$G$2)+1-ROW(C12))),"")</f>
        <v/>
      </c>
      <c r="K18" s="267" t="str">
        <f t="array" aca="1" ref="K18" ca="1">IFERROR(INDEX('Ergeb. Tagesliste'!$I$1:$I$70,LARGE(('Ergeb. Tagesliste'!$F$1:$F$70=$G$2)*(ROW('Ergeb. Tagesliste'!$F$1:$F$70)),COUNTIF('Ergeb. Tagesliste'!$F$1:$F$70,$G$2)+1-ROW(C12))),"")</f>
        <v/>
      </c>
      <c r="L18" s="70" t="str">
        <f t="array" aca="1" ref="L18" ca="1">IFERROR(INDEX('Ergeb. Tagesliste'!$J$1:$J$70,LARGE(('Ergeb. Tagesliste'!$F$1:$F$70=$G$2)*(ROW('Ergeb. Tagesliste'!$F$1:$F$70)),COUNTIF('Ergeb. Tagesliste'!$F$1:$F$70,$G$2)+1-ROW(C12))),"")</f>
        <v/>
      </c>
      <c r="M18" s="267" t="str">
        <f t="array" aca="1" ref="M18" ca="1">IFERROR(INDEX('Ergeb. Tagesliste'!$K$1:$K$70,LARGE(('Ergeb. Tagesliste'!$F$1:$F$70=$G$2)*(ROW('Ergeb. Tagesliste'!$F$1:$F$70)),COUNTIF('Ergeb. Tagesliste'!$F$1:$F$70,$G$2)+1-ROW(C12))),"")</f>
        <v/>
      </c>
      <c r="N18" s="70" t="str">
        <f t="array" aca="1" ref="N18" ca="1">IFERROR(INDEX('Ergeb. Tagesliste'!$L$1:$L$70,LARGE(('Ergeb. Tagesliste'!$F$1:$F$70=$G$2)*(ROW('Ergeb. Tagesliste'!$F$1:$F$70)),COUNTIF('Ergeb. Tagesliste'!$F$1:$F$70,$G$2)+1-ROW(C12))),"")</f>
        <v/>
      </c>
      <c r="O18" s="267" t="str">
        <f t="array" aca="1" ref="O18" ca="1">IFERROR(INDEX('Ergeb. Tagesliste'!$M$1:$M$70,LARGE(('Ergeb. Tagesliste'!$F$1:$F$70=$G$2)*(ROW('Ergeb. Tagesliste'!$F$1:$F$70)),COUNTIF('Ergeb. Tagesliste'!$F$1:$F$70,$G$2)+1-ROW(C12))),"")</f>
        <v/>
      </c>
      <c r="P18" s="564" t="str">
        <f t="array" aca="1" ref="P18" ca="1">IFERROR(INDEX('Ergeb. Tagesliste'!$N$1:$N$70,LARGE(('Ergeb. Tagesliste'!$F$1:$F$70=$G$2)*(ROW('Ergeb. Tagesliste'!$F$1:$F$70)),COUNTIF('Ergeb. Tagesliste'!$F$1:$F$70,$G$2)+1-ROW(C12))),"")</f>
        <v/>
      </c>
      <c r="Q18" s="273" t="str">
        <f t="array" aca="1" ref="Q18" ca="1">IFERROR(INDEX('Ergeb. Tagesliste'!$O$1:$O$70,LARGE(('Ergeb. Tagesliste'!$F$1:$F$70=$G$2)*(ROW('Ergeb. Tagesliste'!$F$1:$F$70)),COUNTIF('Ergeb. Tagesliste'!$F$1:$F$70,$G$2)+1-ROW(C12))),"")</f>
        <v/>
      </c>
      <c r="R18" s="66" t="str">
        <f t="array" aca="1" ref="R18" ca="1">IFERROR(INDEX('Ergeb. Tagesliste'!$P$1:$P$70,LARGE(('Ergeb. Tagesliste'!$F$1:$F$70=$G$2)*(ROW('Ergeb. Tagesliste'!$F$1:$F$70)),COUNTIF('Ergeb. Tagesliste'!$F$1:$F$70,$G$2)+1-ROW(C12))),"")</f>
        <v/>
      </c>
    </row>
    <row r="19" spans="1:18" ht="24.75" customHeight="1">
      <c r="A19" s="467" t="str">
        <f t="array" aca="1" ref="A19" ca="1">IFERROR(INDEX('Ergeb. Tagesliste'!$A$1:$A$70,LARGE(('Ergeb. Tagesliste'!$F$1:$F$70=$G$2)*(ROW('Ergeb. Tagesliste'!$F$1:$F$70)),COUNTIF('Ergeb. Tagesliste'!$F$1:$F$70,$G$2)+1-ROW(C13))),"")</f>
        <v/>
      </c>
      <c r="B19" s="66" t="str">
        <f t="array" aca="1" ref="B19" ca="1">IFERROR(INDEX('Ergeb. Tagesliste'!$B$1:$B$70,LARGE(('Ergeb. Tagesliste'!$F$1:$F$70=$G$2)*(ROW('Ergeb. Tagesliste'!$F$1:$F$70)),COUNTIF('Ergeb. Tagesliste'!$F$1:$F$70,$G$2)+1-ROW(C13))),"")</f>
        <v/>
      </c>
      <c r="C19" s="68" t="str">
        <f t="array" aca="1" ref="C19" ca="1">IFERROR(INDEX('Ergeb. Tagesliste'!$C$1:$C$70,LARGE(('Ergeb. Tagesliste'!$F$1:$F$70=$G$2)*(ROW('Ergeb. Tagesliste'!$F$1:$F$70)),COUNTIF('Ergeb. Tagesliste'!$F$1:$F$70,$G$2)+1-ROW(C13))),"")</f>
        <v/>
      </c>
      <c r="D19" s="541" t="str">
        <f t="array" aca="1" ref="D19" ca="1">IFERROR(INDEX('Ergeb. Tagesliste'!$G$1:$G$70,LARGE(('Ergeb. Tagesliste'!$F$1:$F$70=$G$2)*(ROW('Ergeb. Tagesliste'!$F$1:$F$70)),COUNTIF('Ergeb. Tagesliste'!$F$1:$F$70,$G$2)+1-ROW(C13))),"")</f>
        <v/>
      </c>
      <c r="E19" s="277" t="str">
        <f t="array" aca="1" ref="E19" ca="1">IFERROR(INDEX('Ergeb. Tagesliste'!$D$1:$D$70,LARGE(('Ergeb. Tagesliste'!$F$1:$F$70=$G$2)*(ROW('Ergeb. Tagesliste'!$F$1:$F$70)),COUNTIF('Ergeb. Tagesliste'!$F$1:$F$70,$G$2)+1-ROW(C13))),"")</f>
        <v/>
      </c>
      <c r="F19" s="278" t="str">
        <f t="array" aca="1" ref="F19" ca="1">IFERROR(INDEX('Ergeb. Tagesliste'!$E$1:$E$70,LARGE(('Ergeb. Tagesliste'!$F$1:$F$70=$G$2)*(ROW('Ergeb. Tagesliste'!$F$1:$F$70)),COUNTIF('Ergeb. Tagesliste'!$F$1:$F$70,$G$2)+1-ROW(C13))),"")</f>
        <v/>
      </c>
      <c r="G19" s="627"/>
      <c r="H19" s="627"/>
      <c r="I19" s="627"/>
      <c r="J19" s="70" t="str">
        <f t="array" aca="1" ref="J19" ca="1">IFERROR(INDEX('Ergeb. Tagesliste'!$H$1:$H$70,LARGE(('Ergeb. Tagesliste'!$F$1:$F$70=$G$2)*(ROW('Ergeb. Tagesliste'!$F$1:$F$70)),COUNTIF('Ergeb. Tagesliste'!$F$1:$F$70,$G$2)+1-ROW(C13))),"")</f>
        <v/>
      </c>
      <c r="K19" s="267" t="str">
        <f t="array" aca="1" ref="K19" ca="1">IFERROR(INDEX('Ergeb. Tagesliste'!$I$1:$I$70,LARGE(('Ergeb. Tagesliste'!$F$1:$F$70=$G$2)*(ROW('Ergeb. Tagesliste'!$F$1:$F$70)),COUNTIF('Ergeb. Tagesliste'!$F$1:$F$70,$G$2)+1-ROW(C13))),"")</f>
        <v/>
      </c>
      <c r="L19" s="70" t="str">
        <f t="array" aca="1" ref="L19" ca="1">IFERROR(INDEX('Ergeb. Tagesliste'!$J$1:$J$70,LARGE(('Ergeb. Tagesliste'!$F$1:$F$70=$G$2)*(ROW('Ergeb. Tagesliste'!$F$1:$F$70)),COUNTIF('Ergeb. Tagesliste'!$F$1:$F$70,$G$2)+1-ROW(C13))),"")</f>
        <v/>
      </c>
      <c r="M19" s="267" t="str">
        <f t="array" aca="1" ref="M19" ca="1">IFERROR(INDEX('Ergeb. Tagesliste'!$K$1:$K$70,LARGE(('Ergeb. Tagesliste'!$F$1:$F$70=$G$2)*(ROW('Ergeb. Tagesliste'!$F$1:$F$70)),COUNTIF('Ergeb. Tagesliste'!$F$1:$F$70,$G$2)+1-ROW(C13))),"")</f>
        <v/>
      </c>
      <c r="N19" s="70" t="str">
        <f t="array" aca="1" ref="N19" ca="1">IFERROR(INDEX('Ergeb. Tagesliste'!$L$1:$L$70,LARGE(('Ergeb. Tagesliste'!$F$1:$F$70=$G$2)*(ROW('Ergeb. Tagesliste'!$F$1:$F$70)),COUNTIF('Ergeb. Tagesliste'!$F$1:$F$70,$G$2)+1-ROW(C13))),"")</f>
        <v/>
      </c>
      <c r="O19" s="267" t="str">
        <f t="array" aca="1" ref="O19" ca="1">IFERROR(INDEX('Ergeb. Tagesliste'!$M$1:$M$70,LARGE(('Ergeb. Tagesliste'!$F$1:$F$70=$G$2)*(ROW('Ergeb. Tagesliste'!$F$1:$F$70)),COUNTIF('Ergeb. Tagesliste'!$F$1:$F$70,$G$2)+1-ROW(C13))),"")</f>
        <v/>
      </c>
      <c r="P19" s="564" t="str">
        <f t="array" aca="1" ref="P19" ca="1">IFERROR(INDEX('Ergeb. Tagesliste'!$N$1:$N$70,LARGE(('Ergeb. Tagesliste'!$F$1:$F$70=$G$2)*(ROW('Ergeb. Tagesliste'!$F$1:$F$70)),COUNTIF('Ergeb. Tagesliste'!$F$1:$F$70,$G$2)+1-ROW(C13))),"")</f>
        <v/>
      </c>
      <c r="Q19" s="273" t="str">
        <f t="array" aca="1" ref="Q19" ca="1">IFERROR(INDEX('Ergeb. Tagesliste'!$O$1:$O$70,LARGE(('Ergeb. Tagesliste'!$F$1:$F$70=$G$2)*(ROW('Ergeb. Tagesliste'!$F$1:$F$70)),COUNTIF('Ergeb. Tagesliste'!$F$1:$F$70,$G$2)+1-ROW(C13))),"")</f>
        <v/>
      </c>
      <c r="R19" s="66" t="str">
        <f t="array" aca="1" ref="R19" ca="1">IFERROR(INDEX('Ergeb. Tagesliste'!$P$1:$P$70,LARGE(('Ergeb. Tagesliste'!$F$1:$F$70=$G$2)*(ROW('Ergeb. Tagesliste'!$F$1:$F$70)),COUNTIF('Ergeb. Tagesliste'!$F$1:$F$70,$G$2)+1-ROW(C13))),"")</f>
        <v/>
      </c>
    </row>
    <row r="20" spans="1:18" ht="24.75" customHeight="1">
      <c r="A20" s="467" t="str">
        <f t="array" aca="1" ref="A20" ca="1">IFERROR(INDEX('Ergeb. Tagesliste'!$A$1:$A$70,LARGE(('Ergeb. Tagesliste'!$F$1:$F$70=$G$2)*(ROW('Ergeb. Tagesliste'!$F$1:$F$70)),COUNTIF('Ergeb. Tagesliste'!$F$1:$F$70,$G$2)+1-ROW(C14))),"")</f>
        <v/>
      </c>
      <c r="B20" s="66" t="str">
        <f t="array" aca="1" ref="B20" ca="1">IFERROR(INDEX('Ergeb. Tagesliste'!$B$1:$B$70,LARGE(('Ergeb. Tagesliste'!$F$1:$F$70=$G$2)*(ROW('Ergeb. Tagesliste'!$F$1:$F$70)),COUNTIF('Ergeb. Tagesliste'!$F$1:$F$70,$G$2)+1-ROW(C14))),"")</f>
        <v/>
      </c>
      <c r="C20" s="68" t="str">
        <f t="array" aca="1" ref="C20" ca="1">IFERROR(INDEX('Ergeb. Tagesliste'!$C$1:$C$70,LARGE(('Ergeb. Tagesliste'!$F$1:$F$70=$G$2)*(ROW('Ergeb. Tagesliste'!$F$1:$F$70)),COUNTIF('Ergeb. Tagesliste'!$F$1:$F$70,$G$2)+1-ROW(C14))),"")</f>
        <v/>
      </c>
      <c r="D20" s="541" t="str">
        <f t="array" aca="1" ref="D20" ca="1">IFERROR(INDEX('Ergeb. Tagesliste'!$G$1:$G$70,LARGE(('Ergeb. Tagesliste'!$F$1:$F$70=$G$2)*(ROW('Ergeb. Tagesliste'!$F$1:$F$70)),COUNTIF('Ergeb. Tagesliste'!$F$1:$F$70,$G$2)+1-ROW(C14))),"")</f>
        <v/>
      </c>
      <c r="E20" s="277" t="str">
        <f t="array" aca="1" ref="E20" ca="1">IFERROR(INDEX('Ergeb. Tagesliste'!$D$1:$D$70,LARGE(('Ergeb. Tagesliste'!$F$1:$F$70=$G$2)*(ROW('Ergeb. Tagesliste'!$F$1:$F$70)),COUNTIF('Ergeb. Tagesliste'!$F$1:$F$70,$G$2)+1-ROW(C14))),"")</f>
        <v/>
      </c>
      <c r="F20" s="278" t="str">
        <f t="array" aca="1" ref="F20" ca="1">IFERROR(INDEX('Ergeb. Tagesliste'!$E$1:$E$70,LARGE(('Ergeb. Tagesliste'!$F$1:$F$70=$G$2)*(ROW('Ergeb. Tagesliste'!$F$1:$F$70)),COUNTIF('Ergeb. Tagesliste'!$F$1:$F$70,$G$2)+1-ROW(C14))),"")</f>
        <v/>
      </c>
      <c r="G20" s="627"/>
      <c r="H20" s="627"/>
      <c r="I20" s="627"/>
      <c r="J20" s="70" t="str">
        <f t="array" aca="1" ref="J20" ca="1">IFERROR(INDEX('Ergeb. Tagesliste'!$H$1:$H$70,LARGE(('Ergeb. Tagesliste'!$F$1:$F$70=$G$2)*(ROW('Ergeb. Tagesliste'!$F$1:$F$70)),COUNTIF('Ergeb. Tagesliste'!$F$1:$F$70,$G$2)+1-ROW(C14))),"")</f>
        <v/>
      </c>
      <c r="K20" s="267" t="str">
        <f t="array" aca="1" ref="K20" ca="1">IFERROR(INDEX('Ergeb. Tagesliste'!$I$1:$I$70,LARGE(('Ergeb. Tagesliste'!$F$1:$F$70=$G$2)*(ROW('Ergeb. Tagesliste'!$F$1:$F$70)),COUNTIF('Ergeb. Tagesliste'!$F$1:$F$70,$G$2)+1-ROW(C14))),"")</f>
        <v/>
      </c>
      <c r="L20" s="70" t="str">
        <f t="array" aca="1" ref="L20" ca="1">IFERROR(INDEX('Ergeb. Tagesliste'!$J$1:$J$70,LARGE(('Ergeb. Tagesliste'!$F$1:$F$70=$G$2)*(ROW('Ergeb. Tagesliste'!$F$1:$F$70)),COUNTIF('Ergeb. Tagesliste'!$F$1:$F$70,$G$2)+1-ROW(C14))),"")</f>
        <v/>
      </c>
      <c r="M20" s="267" t="str">
        <f t="array" aca="1" ref="M20" ca="1">IFERROR(INDEX('Ergeb. Tagesliste'!$K$1:$K$70,LARGE(('Ergeb. Tagesliste'!$F$1:$F$70=$G$2)*(ROW('Ergeb. Tagesliste'!$F$1:$F$70)),COUNTIF('Ergeb. Tagesliste'!$F$1:$F$70,$G$2)+1-ROW(C14))),"")</f>
        <v/>
      </c>
      <c r="N20" s="70" t="str">
        <f t="array" aca="1" ref="N20" ca="1">IFERROR(INDEX('Ergeb. Tagesliste'!$L$1:$L$70,LARGE(('Ergeb. Tagesliste'!$F$1:$F$70=$G$2)*(ROW('Ergeb. Tagesliste'!$F$1:$F$70)),COUNTIF('Ergeb. Tagesliste'!$F$1:$F$70,$G$2)+1-ROW(C14))),"")</f>
        <v/>
      </c>
      <c r="O20" s="267" t="str">
        <f t="array" aca="1" ref="O20" ca="1">IFERROR(INDEX('Ergeb. Tagesliste'!$M$1:$M$70,LARGE(('Ergeb. Tagesliste'!$F$1:$F$70=$G$2)*(ROW('Ergeb. Tagesliste'!$F$1:$F$70)),COUNTIF('Ergeb. Tagesliste'!$F$1:$F$70,$G$2)+1-ROW(C14))),"")</f>
        <v/>
      </c>
      <c r="P20" s="564" t="str">
        <f t="array" aca="1" ref="P20" ca="1">IFERROR(INDEX('Ergeb. Tagesliste'!$N$1:$N$70,LARGE(('Ergeb. Tagesliste'!$F$1:$F$70=$G$2)*(ROW('Ergeb. Tagesliste'!$F$1:$F$70)),COUNTIF('Ergeb. Tagesliste'!$F$1:$F$70,$G$2)+1-ROW(C14))),"")</f>
        <v/>
      </c>
      <c r="Q20" s="273" t="str">
        <f t="array" aca="1" ref="Q20" ca="1">IFERROR(INDEX('Ergeb. Tagesliste'!$O$1:$O$70,LARGE(('Ergeb. Tagesliste'!$F$1:$F$70=$G$2)*(ROW('Ergeb. Tagesliste'!$F$1:$F$70)),COUNTIF('Ergeb. Tagesliste'!$F$1:$F$70,$G$2)+1-ROW(C14))),"")</f>
        <v/>
      </c>
      <c r="R20" s="66" t="str">
        <f t="array" aca="1" ref="R20" ca="1">IFERROR(INDEX('Ergeb. Tagesliste'!$P$1:$P$70,LARGE(('Ergeb. Tagesliste'!$F$1:$F$70=$G$2)*(ROW('Ergeb. Tagesliste'!$F$1:$F$70)),COUNTIF('Ergeb. Tagesliste'!$F$1:$F$70,$G$2)+1-ROW(C14))),"")</f>
        <v/>
      </c>
    </row>
    <row r="21" spans="1:18" ht="24.75" customHeight="1">
      <c r="A21" s="467" t="str">
        <f t="array" aca="1" ref="A21" ca="1">IFERROR(INDEX('Ergeb. Tagesliste'!$A$1:$A$70,LARGE(('Ergeb. Tagesliste'!$F$1:$F$70=$G$2)*(ROW('Ergeb. Tagesliste'!$F$1:$F$70)),COUNTIF('Ergeb. Tagesliste'!$F$1:$F$70,$G$2)+1-ROW(C15))),"")</f>
        <v/>
      </c>
      <c r="B21" s="66" t="str">
        <f t="array" aca="1" ref="B21" ca="1">IFERROR(INDEX('Ergeb. Tagesliste'!$B$1:$B$70,LARGE(('Ergeb. Tagesliste'!$F$1:$F$70=$G$2)*(ROW('Ergeb. Tagesliste'!$F$1:$F$70)),COUNTIF('Ergeb. Tagesliste'!$F$1:$F$70,$G$2)+1-ROW(C15))),"")</f>
        <v/>
      </c>
      <c r="C21" s="68" t="str">
        <f t="array" aca="1" ref="C21" ca="1">IFERROR(INDEX('Ergeb. Tagesliste'!$C$1:$C$70,LARGE(('Ergeb. Tagesliste'!$F$1:$F$70=$G$2)*(ROW('Ergeb. Tagesliste'!$F$1:$F$70)),COUNTIF('Ergeb. Tagesliste'!$F$1:$F$70,$G$2)+1-ROW(C15))),"")</f>
        <v/>
      </c>
      <c r="D21" s="541" t="str">
        <f t="array" aca="1" ref="D21" ca="1">IFERROR(INDEX('Ergeb. Tagesliste'!$G$1:$G$70,LARGE(('Ergeb. Tagesliste'!$F$1:$F$70=$G$2)*(ROW('Ergeb. Tagesliste'!$F$1:$F$70)),COUNTIF('Ergeb. Tagesliste'!$F$1:$F$70,$G$2)+1-ROW(C15))),"")</f>
        <v/>
      </c>
      <c r="E21" s="277" t="str">
        <f t="array" aca="1" ref="E21" ca="1">IFERROR(INDEX('Ergeb. Tagesliste'!$D$1:$D$70,LARGE(('Ergeb. Tagesliste'!$F$1:$F$70=$G$2)*(ROW('Ergeb. Tagesliste'!$F$1:$F$70)),COUNTIF('Ergeb. Tagesliste'!$F$1:$F$70,$G$2)+1-ROW(C15))),"")</f>
        <v/>
      </c>
      <c r="F21" s="278" t="str">
        <f t="array" aca="1" ref="F21" ca="1">IFERROR(INDEX('Ergeb. Tagesliste'!$E$1:$E$70,LARGE(('Ergeb. Tagesliste'!$F$1:$F$70=$G$2)*(ROW('Ergeb. Tagesliste'!$F$1:$F$70)),COUNTIF('Ergeb. Tagesliste'!$F$1:$F$70,$G$2)+1-ROW(C15))),"")</f>
        <v/>
      </c>
      <c r="G21" s="627"/>
      <c r="H21" s="627"/>
      <c r="I21" s="627"/>
      <c r="J21" s="70" t="str">
        <f t="array" aca="1" ref="J21" ca="1">IFERROR(INDEX('Ergeb. Tagesliste'!$H$1:$H$70,LARGE(('Ergeb. Tagesliste'!$F$1:$F$70=$G$2)*(ROW('Ergeb. Tagesliste'!$F$1:$F$70)),COUNTIF('Ergeb. Tagesliste'!$F$1:$F$70,$G$2)+1-ROW(C15))),"")</f>
        <v/>
      </c>
      <c r="K21" s="267" t="str">
        <f t="array" aca="1" ref="K21" ca="1">IFERROR(INDEX('Ergeb. Tagesliste'!$I$1:$I$70,LARGE(('Ergeb. Tagesliste'!$F$1:$F$70=$G$2)*(ROW('Ergeb. Tagesliste'!$F$1:$F$70)),COUNTIF('Ergeb. Tagesliste'!$F$1:$F$70,$G$2)+1-ROW(C15))),"")</f>
        <v/>
      </c>
      <c r="L21" s="70" t="str">
        <f t="array" aca="1" ref="L21" ca="1">IFERROR(INDEX('Ergeb. Tagesliste'!$J$1:$J$70,LARGE(('Ergeb. Tagesliste'!$F$1:$F$70=$G$2)*(ROW('Ergeb. Tagesliste'!$F$1:$F$70)),COUNTIF('Ergeb. Tagesliste'!$F$1:$F$70,$G$2)+1-ROW(C15))),"")</f>
        <v/>
      </c>
      <c r="M21" s="267" t="str">
        <f t="array" aca="1" ref="M21" ca="1">IFERROR(INDEX('Ergeb. Tagesliste'!$K$1:$K$70,LARGE(('Ergeb. Tagesliste'!$F$1:$F$70=$G$2)*(ROW('Ergeb. Tagesliste'!$F$1:$F$70)),COUNTIF('Ergeb. Tagesliste'!$F$1:$F$70,$G$2)+1-ROW(C15))),"")</f>
        <v/>
      </c>
      <c r="N21" s="70" t="str">
        <f t="array" aca="1" ref="N21" ca="1">IFERROR(INDEX('Ergeb. Tagesliste'!$L$1:$L$70,LARGE(('Ergeb. Tagesliste'!$F$1:$F$70=$G$2)*(ROW('Ergeb. Tagesliste'!$F$1:$F$70)),COUNTIF('Ergeb. Tagesliste'!$F$1:$F$70,$G$2)+1-ROW(C15))),"")</f>
        <v/>
      </c>
      <c r="O21" s="267" t="str">
        <f t="array" aca="1" ref="O21" ca="1">IFERROR(INDEX('Ergeb. Tagesliste'!$M$1:$M$70,LARGE(('Ergeb. Tagesliste'!$F$1:$F$70=$G$2)*(ROW('Ergeb. Tagesliste'!$F$1:$F$70)),COUNTIF('Ergeb. Tagesliste'!$F$1:$F$70,$G$2)+1-ROW(C15))),"")</f>
        <v/>
      </c>
      <c r="P21" s="564" t="str">
        <f t="array" aca="1" ref="P21" ca="1">IFERROR(INDEX('Ergeb. Tagesliste'!$N$1:$N$70,LARGE(('Ergeb. Tagesliste'!$F$1:$F$70=$G$2)*(ROW('Ergeb. Tagesliste'!$F$1:$F$70)),COUNTIF('Ergeb. Tagesliste'!$F$1:$F$70,$G$2)+1-ROW(C15))),"")</f>
        <v/>
      </c>
      <c r="Q21" s="273" t="str">
        <f t="array" aca="1" ref="Q21" ca="1">IFERROR(INDEX('Ergeb. Tagesliste'!$O$1:$O$70,LARGE(('Ergeb. Tagesliste'!$F$1:$F$70=$G$2)*(ROW('Ergeb. Tagesliste'!$F$1:$F$70)),COUNTIF('Ergeb. Tagesliste'!$F$1:$F$70,$G$2)+1-ROW(C15))),"")</f>
        <v/>
      </c>
      <c r="R21" s="66" t="str">
        <f t="array" aca="1" ref="R21" ca="1">IFERROR(INDEX('Ergeb. Tagesliste'!$P$1:$P$70,LARGE(('Ergeb. Tagesliste'!$F$1:$F$70=$G$2)*(ROW('Ergeb. Tagesliste'!$F$1:$F$70)),COUNTIF('Ergeb. Tagesliste'!$F$1:$F$70,$G$2)+1-ROW(C15))),"")</f>
        <v/>
      </c>
    </row>
    <row r="22" spans="1:18" ht="24.75" customHeight="1">
      <c r="A22" s="467" t="str">
        <f t="array" aca="1" ref="A22" ca="1">IFERROR(INDEX('Ergeb. Tagesliste'!$A$1:$A$70,LARGE(('Ergeb. Tagesliste'!$F$1:$F$70=$G$2)*(ROW('Ergeb. Tagesliste'!$F$1:$F$70)),COUNTIF('Ergeb. Tagesliste'!$F$1:$F$70,$G$2)+1-ROW(C16))),"")</f>
        <v/>
      </c>
      <c r="B22" s="66" t="str">
        <f t="array" aca="1" ref="B22" ca="1">IFERROR(INDEX('Ergeb. Tagesliste'!$B$1:$B$70,LARGE(('Ergeb. Tagesliste'!$F$1:$F$70=$G$2)*(ROW('Ergeb. Tagesliste'!$F$1:$F$70)),COUNTIF('Ergeb. Tagesliste'!$F$1:$F$70,$G$2)+1-ROW(C16))),"")</f>
        <v/>
      </c>
      <c r="C22" s="68" t="str">
        <f t="array" aca="1" ref="C22" ca="1">IFERROR(INDEX('Ergeb. Tagesliste'!$C$1:$C$70,LARGE(('Ergeb. Tagesliste'!$F$1:$F$70=$G$2)*(ROW('Ergeb. Tagesliste'!$F$1:$F$70)),COUNTIF('Ergeb. Tagesliste'!$F$1:$F$70,$G$2)+1-ROW(C16))),"")</f>
        <v/>
      </c>
      <c r="D22" s="541" t="str">
        <f t="array" aca="1" ref="D22" ca="1">IFERROR(INDEX('Ergeb. Tagesliste'!$G$1:$G$70,LARGE(('Ergeb. Tagesliste'!$F$1:$F$70=$G$2)*(ROW('Ergeb. Tagesliste'!$F$1:$F$70)),COUNTIF('Ergeb. Tagesliste'!$F$1:$F$70,$G$2)+1-ROW(C16))),"")</f>
        <v/>
      </c>
      <c r="E22" s="277" t="str">
        <f t="array" aca="1" ref="E22" ca="1">IFERROR(INDEX('Ergeb. Tagesliste'!$D$1:$D$70,LARGE(('Ergeb. Tagesliste'!$F$1:$F$70=$G$2)*(ROW('Ergeb. Tagesliste'!$F$1:$F$70)),COUNTIF('Ergeb. Tagesliste'!$F$1:$F$70,$G$2)+1-ROW(C16))),"")</f>
        <v/>
      </c>
      <c r="F22" s="278" t="str">
        <f t="array" aca="1" ref="F22" ca="1">IFERROR(INDEX('Ergeb. Tagesliste'!$E$1:$E$70,LARGE(('Ergeb. Tagesliste'!$F$1:$F$70=$G$2)*(ROW('Ergeb. Tagesliste'!$F$1:$F$70)),COUNTIF('Ergeb. Tagesliste'!$F$1:$F$70,$G$2)+1-ROW(C16))),"")</f>
        <v/>
      </c>
      <c r="G22" s="627"/>
      <c r="H22" s="627"/>
      <c r="I22" s="627"/>
      <c r="J22" s="70" t="str">
        <f t="array" aca="1" ref="J22" ca="1">IFERROR(INDEX('Ergeb. Tagesliste'!$H$1:$H$70,LARGE(('Ergeb. Tagesliste'!$F$1:$F$70=$G$2)*(ROW('Ergeb. Tagesliste'!$F$1:$F$70)),COUNTIF('Ergeb. Tagesliste'!$F$1:$F$70,$G$2)+1-ROW(C16))),"")</f>
        <v/>
      </c>
      <c r="K22" s="267" t="str">
        <f t="array" aca="1" ref="K22" ca="1">IFERROR(INDEX('Ergeb. Tagesliste'!$I$1:$I$70,LARGE(('Ergeb. Tagesliste'!$F$1:$F$70=$G$2)*(ROW('Ergeb. Tagesliste'!$F$1:$F$70)),COUNTIF('Ergeb. Tagesliste'!$F$1:$F$70,$G$2)+1-ROW(C16))),"")</f>
        <v/>
      </c>
      <c r="L22" s="70" t="str">
        <f t="array" aca="1" ref="L22" ca="1">IFERROR(INDEX('Ergeb. Tagesliste'!$J$1:$J$70,LARGE(('Ergeb. Tagesliste'!$F$1:$F$70=$G$2)*(ROW('Ergeb. Tagesliste'!$F$1:$F$70)),COUNTIF('Ergeb. Tagesliste'!$F$1:$F$70,$G$2)+1-ROW(C16))),"")</f>
        <v/>
      </c>
      <c r="M22" s="267" t="str">
        <f t="array" aca="1" ref="M22" ca="1">IFERROR(INDEX('Ergeb. Tagesliste'!$K$1:$K$70,LARGE(('Ergeb. Tagesliste'!$F$1:$F$70=$G$2)*(ROW('Ergeb. Tagesliste'!$F$1:$F$70)),COUNTIF('Ergeb. Tagesliste'!$F$1:$F$70,$G$2)+1-ROW(C16))),"")</f>
        <v/>
      </c>
      <c r="N22" s="70" t="str">
        <f t="array" aca="1" ref="N22" ca="1">IFERROR(INDEX('Ergeb. Tagesliste'!$L$1:$L$70,LARGE(('Ergeb. Tagesliste'!$F$1:$F$70=$G$2)*(ROW('Ergeb. Tagesliste'!$F$1:$F$70)),COUNTIF('Ergeb. Tagesliste'!$F$1:$F$70,$G$2)+1-ROW(C16))),"")</f>
        <v/>
      </c>
      <c r="O22" s="267" t="str">
        <f t="array" aca="1" ref="O22" ca="1">IFERROR(INDEX('Ergeb. Tagesliste'!$M$1:$M$70,LARGE(('Ergeb. Tagesliste'!$F$1:$F$70=$G$2)*(ROW('Ergeb. Tagesliste'!$F$1:$F$70)),COUNTIF('Ergeb. Tagesliste'!$F$1:$F$70,$G$2)+1-ROW(C16))),"")</f>
        <v/>
      </c>
      <c r="P22" s="564" t="str">
        <f t="array" aca="1" ref="P22" ca="1">IFERROR(INDEX('Ergeb. Tagesliste'!$N$1:$N$70,LARGE(('Ergeb. Tagesliste'!$F$1:$F$70=$G$2)*(ROW('Ergeb. Tagesliste'!$F$1:$F$70)),COUNTIF('Ergeb. Tagesliste'!$F$1:$F$70,$G$2)+1-ROW(C16))),"")</f>
        <v/>
      </c>
      <c r="Q22" s="273" t="str">
        <f t="array" aca="1" ref="Q22" ca="1">IFERROR(INDEX('Ergeb. Tagesliste'!$O$1:$O$70,LARGE(('Ergeb. Tagesliste'!$F$1:$F$70=$G$2)*(ROW('Ergeb. Tagesliste'!$F$1:$F$70)),COUNTIF('Ergeb. Tagesliste'!$F$1:$F$70,$G$2)+1-ROW(C16))),"")</f>
        <v/>
      </c>
      <c r="R22" s="66" t="str">
        <f t="array" aca="1" ref="R22" ca="1">IFERROR(INDEX('Ergeb. Tagesliste'!$P$1:$P$70,LARGE(('Ergeb. Tagesliste'!$F$1:$F$70=$G$2)*(ROW('Ergeb. Tagesliste'!$F$1:$F$70)),COUNTIF('Ergeb. Tagesliste'!$F$1:$F$70,$G$2)+1-ROW(C16))),"")</f>
        <v/>
      </c>
    </row>
    <row r="23" spans="1:18" ht="24.75" customHeight="1">
      <c r="A23" s="467" t="str">
        <f t="array" aca="1" ref="A23" ca="1">IFERROR(INDEX('Ergeb. Tagesliste'!$A$1:$A$70,LARGE(('Ergeb. Tagesliste'!$F$1:$F$70=$G$2)*(ROW('Ergeb. Tagesliste'!$F$1:$F$70)),COUNTIF('Ergeb. Tagesliste'!$F$1:$F$70,$G$2)+1-ROW(C17))),"")</f>
        <v/>
      </c>
      <c r="B23" s="66" t="str">
        <f t="array" aca="1" ref="B23" ca="1">IFERROR(INDEX('Ergeb. Tagesliste'!$B$1:$B$70,LARGE(('Ergeb. Tagesliste'!$F$1:$F$70=$G$2)*(ROW('Ergeb. Tagesliste'!$F$1:$F$70)),COUNTIF('Ergeb. Tagesliste'!$F$1:$F$70,$G$2)+1-ROW(C17))),"")</f>
        <v/>
      </c>
      <c r="C23" s="68" t="str">
        <f t="array" aca="1" ref="C23" ca="1">IFERROR(INDEX('Ergeb. Tagesliste'!$C$1:$C$70,LARGE(('Ergeb. Tagesliste'!$F$1:$F$70=$G$2)*(ROW('Ergeb. Tagesliste'!$F$1:$F$70)),COUNTIF('Ergeb. Tagesliste'!$F$1:$F$70,$G$2)+1-ROW(C17))),"")</f>
        <v/>
      </c>
      <c r="D23" s="541" t="str">
        <f t="array" aca="1" ref="D23" ca="1">IFERROR(INDEX('Ergeb. Tagesliste'!$G$1:$G$70,LARGE(('Ergeb. Tagesliste'!$F$1:$F$70=$G$2)*(ROW('Ergeb. Tagesliste'!$F$1:$F$70)),COUNTIF('Ergeb. Tagesliste'!$F$1:$F$70,$G$2)+1-ROW(C17))),"")</f>
        <v/>
      </c>
      <c r="E23" s="277" t="str">
        <f t="array" aca="1" ref="E23" ca="1">IFERROR(INDEX('Ergeb. Tagesliste'!$D$1:$D$70,LARGE(('Ergeb. Tagesliste'!$F$1:$F$70=$G$2)*(ROW('Ergeb. Tagesliste'!$F$1:$F$70)),COUNTIF('Ergeb. Tagesliste'!$F$1:$F$70,$G$2)+1-ROW(C17))),"")</f>
        <v/>
      </c>
      <c r="F23" s="278" t="str">
        <f t="array" aca="1" ref="F23" ca="1">IFERROR(INDEX('Ergeb. Tagesliste'!$E$1:$E$70,LARGE(('Ergeb. Tagesliste'!$F$1:$F$70=$G$2)*(ROW('Ergeb. Tagesliste'!$F$1:$F$70)),COUNTIF('Ergeb. Tagesliste'!$F$1:$F$70,$G$2)+1-ROW(C17))),"")</f>
        <v/>
      </c>
      <c r="G23" s="627"/>
      <c r="H23" s="627"/>
      <c r="I23" s="627"/>
      <c r="J23" s="70" t="str">
        <f t="array" aca="1" ref="J23" ca="1">IFERROR(INDEX('Ergeb. Tagesliste'!$H$1:$H$70,LARGE(('Ergeb. Tagesliste'!$F$1:$F$70=$G$2)*(ROW('Ergeb. Tagesliste'!$F$1:$F$70)),COUNTIF('Ergeb. Tagesliste'!$F$1:$F$70,$G$2)+1-ROW(C17))),"")</f>
        <v/>
      </c>
      <c r="K23" s="267" t="str">
        <f t="array" aca="1" ref="K23" ca="1">IFERROR(INDEX('Ergeb. Tagesliste'!$I$1:$I$70,LARGE(('Ergeb. Tagesliste'!$F$1:$F$70=$G$2)*(ROW('Ergeb. Tagesliste'!$F$1:$F$70)),COUNTIF('Ergeb. Tagesliste'!$F$1:$F$70,$G$2)+1-ROW(C17))),"")</f>
        <v/>
      </c>
      <c r="L23" s="70" t="str">
        <f t="array" aca="1" ref="L23" ca="1">IFERROR(INDEX('Ergeb. Tagesliste'!$J$1:$J$70,LARGE(('Ergeb. Tagesliste'!$F$1:$F$70=$G$2)*(ROW('Ergeb. Tagesliste'!$F$1:$F$70)),COUNTIF('Ergeb. Tagesliste'!$F$1:$F$70,$G$2)+1-ROW(C17))),"")</f>
        <v/>
      </c>
      <c r="M23" s="267" t="str">
        <f t="array" aca="1" ref="M23" ca="1">IFERROR(INDEX('Ergeb. Tagesliste'!$K$1:$K$70,LARGE(('Ergeb. Tagesliste'!$F$1:$F$70=$G$2)*(ROW('Ergeb. Tagesliste'!$F$1:$F$70)),COUNTIF('Ergeb. Tagesliste'!$F$1:$F$70,$G$2)+1-ROW(C17))),"")</f>
        <v/>
      </c>
      <c r="N23" s="70" t="str">
        <f t="array" aca="1" ref="N23" ca="1">IFERROR(INDEX('Ergeb. Tagesliste'!$L$1:$L$70,LARGE(('Ergeb. Tagesliste'!$F$1:$F$70=$G$2)*(ROW('Ergeb. Tagesliste'!$F$1:$F$70)),COUNTIF('Ergeb. Tagesliste'!$F$1:$F$70,$G$2)+1-ROW(C17))),"")</f>
        <v/>
      </c>
      <c r="O23" s="267" t="str">
        <f t="array" aca="1" ref="O23" ca="1">IFERROR(INDEX('Ergeb. Tagesliste'!$M$1:$M$70,LARGE(('Ergeb. Tagesliste'!$F$1:$F$70=$G$2)*(ROW('Ergeb. Tagesliste'!$F$1:$F$70)),COUNTIF('Ergeb. Tagesliste'!$F$1:$F$70,$G$2)+1-ROW(C17))),"")</f>
        <v/>
      </c>
      <c r="P23" s="564" t="str">
        <f t="array" aca="1" ref="P23" ca="1">IFERROR(INDEX('Ergeb. Tagesliste'!$N$1:$N$70,LARGE(('Ergeb. Tagesliste'!$F$1:$F$70=$G$2)*(ROW('Ergeb. Tagesliste'!$F$1:$F$70)),COUNTIF('Ergeb. Tagesliste'!$F$1:$F$70,$G$2)+1-ROW(C17))),"")</f>
        <v/>
      </c>
      <c r="Q23" s="273" t="str">
        <f t="array" aca="1" ref="Q23" ca="1">IFERROR(INDEX('Ergeb. Tagesliste'!$O$1:$O$70,LARGE(('Ergeb. Tagesliste'!$F$1:$F$70=$G$2)*(ROW('Ergeb. Tagesliste'!$F$1:$F$70)),COUNTIF('Ergeb. Tagesliste'!$F$1:$F$70,$G$2)+1-ROW(C17))),"")</f>
        <v/>
      </c>
      <c r="R23" s="66" t="str">
        <f t="array" aca="1" ref="R23" ca="1">IFERROR(INDEX('Ergeb. Tagesliste'!$P$1:$P$70,LARGE(('Ergeb. Tagesliste'!$F$1:$F$70=$G$2)*(ROW('Ergeb. Tagesliste'!$F$1:$F$70)),COUNTIF('Ergeb. Tagesliste'!$F$1:$F$70,$G$2)+1-ROW(C17))),"")</f>
        <v/>
      </c>
    </row>
    <row r="24" spans="1:18" ht="24.75" customHeight="1">
      <c r="A24" s="467" t="str">
        <f t="array" aca="1" ref="A24" ca="1">IFERROR(INDEX('Ergeb. Tagesliste'!$A$1:$A$70,LARGE(('Ergeb. Tagesliste'!$F$1:$F$70=$G$2)*(ROW('Ergeb. Tagesliste'!$F$1:$F$70)),COUNTIF('Ergeb. Tagesliste'!$F$1:$F$70,$G$2)+1-ROW(C18))),"")</f>
        <v/>
      </c>
      <c r="B24" s="66" t="str">
        <f t="array" aca="1" ref="B24" ca="1">IFERROR(INDEX('Ergeb. Tagesliste'!$B$1:$B$70,LARGE(('Ergeb. Tagesliste'!$F$1:$F$70=$G$2)*(ROW('Ergeb. Tagesliste'!$F$1:$F$70)),COUNTIF('Ergeb. Tagesliste'!$F$1:$F$70,$G$2)+1-ROW(C18))),"")</f>
        <v/>
      </c>
      <c r="C24" s="68" t="str">
        <f t="array" aca="1" ref="C24" ca="1">IFERROR(INDEX('Ergeb. Tagesliste'!$C$1:$C$70,LARGE(('Ergeb. Tagesliste'!$F$1:$F$70=$G$2)*(ROW('Ergeb. Tagesliste'!$F$1:$F$70)),COUNTIF('Ergeb. Tagesliste'!$F$1:$F$70,$G$2)+1-ROW(C18))),"")</f>
        <v/>
      </c>
      <c r="D24" s="541" t="str">
        <f t="array" aca="1" ref="D24" ca="1">IFERROR(INDEX('Ergeb. Tagesliste'!$G$1:$G$70,LARGE(('Ergeb. Tagesliste'!$F$1:$F$70=$G$2)*(ROW('Ergeb. Tagesliste'!$F$1:$F$70)),COUNTIF('Ergeb. Tagesliste'!$F$1:$F$70,$G$2)+1-ROW(C18))),"")</f>
        <v/>
      </c>
      <c r="E24" s="277" t="str">
        <f t="array" aca="1" ref="E24" ca="1">IFERROR(INDEX('Ergeb. Tagesliste'!$D$1:$D$70,LARGE(('Ergeb. Tagesliste'!$F$1:$F$70=$G$2)*(ROW('Ergeb. Tagesliste'!$F$1:$F$70)),COUNTIF('Ergeb. Tagesliste'!$F$1:$F$70,$G$2)+1-ROW(C18))),"")</f>
        <v/>
      </c>
      <c r="F24" s="278" t="str">
        <f t="array" aca="1" ref="F24" ca="1">IFERROR(INDEX('Ergeb. Tagesliste'!$E$1:$E$70,LARGE(('Ergeb. Tagesliste'!$F$1:$F$70=$G$2)*(ROW('Ergeb. Tagesliste'!$F$1:$F$70)),COUNTIF('Ergeb. Tagesliste'!$F$1:$F$70,$G$2)+1-ROW(C18))),"")</f>
        <v/>
      </c>
      <c r="G24" s="627"/>
      <c r="H24" s="627"/>
      <c r="I24" s="627"/>
      <c r="J24" s="70" t="str">
        <f t="array" aca="1" ref="J24" ca="1">IFERROR(INDEX('Ergeb. Tagesliste'!$H$1:$H$70,LARGE(('Ergeb. Tagesliste'!$F$1:$F$70=$G$2)*(ROW('Ergeb. Tagesliste'!$F$1:$F$70)),COUNTIF('Ergeb. Tagesliste'!$F$1:$F$70,$G$2)+1-ROW(C18))),"")</f>
        <v/>
      </c>
      <c r="K24" s="267" t="str">
        <f t="array" aca="1" ref="K24" ca="1">IFERROR(INDEX('Ergeb. Tagesliste'!$I$1:$I$70,LARGE(('Ergeb. Tagesliste'!$F$1:$F$70=$G$2)*(ROW('Ergeb. Tagesliste'!$F$1:$F$70)),COUNTIF('Ergeb. Tagesliste'!$F$1:$F$70,$G$2)+1-ROW(C18))),"")</f>
        <v/>
      </c>
      <c r="L24" s="70" t="str">
        <f t="array" aca="1" ref="L24" ca="1">IFERROR(INDEX('Ergeb. Tagesliste'!$J$1:$J$70,LARGE(('Ergeb. Tagesliste'!$F$1:$F$70=$G$2)*(ROW('Ergeb. Tagesliste'!$F$1:$F$70)),COUNTIF('Ergeb. Tagesliste'!$F$1:$F$70,$G$2)+1-ROW(C18))),"")</f>
        <v/>
      </c>
      <c r="M24" s="267" t="str">
        <f t="array" aca="1" ref="M24" ca="1">IFERROR(INDEX('Ergeb. Tagesliste'!$K$1:$K$70,LARGE(('Ergeb. Tagesliste'!$F$1:$F$70=$G$2)*(ROW('Ergeb. Tagesliste'!$F$1:$F$70)),COUNTIF('Ergeb. Tagesliste'!$F$1:$F$70,$G$2)+1-ROW(C18))),"")</f>
        <v/>
      </c>
      <c r="N24" s="70" t="str">
        <f t="array" aca="1" ref="N24" ca="1">IFERROR(INDEX('Ergeb. Tagesliste'!$L$1:$L$70,LARGE(('Ergeb. Tagesliste'!$F$1:$F$70=$G$2)*(ROW('Ergeb. Tagesliste'!$F$1:$F$70)),COUNTIF('Ergeb. Tagesliste'!$F$1:$F$70,$G$2)+1-ROW(C18))),"")</f>
        <v/>
      </c>
      <c r="O24" s="267" t="str">
        <f t="array" aca="1" ref="O24" ca="1">IFERROR(INDEX('Ergeb. Tagesliste'!$M$1:$M$70,LARGE(('Ergeb. Tagesliste'!$F$1:$F$70=$G$2)*(ROW('Ergeb. Tagesliste'!$F$1:$F$70)),COUNTIF('Ergeb. Tagesliste'!$F$1:$F$70,$G$2)+1-ROW(C18))),"")</f>
        <v/>
      </c>
      <c r="P24" s="564" t="str">
        <f t="array" aca="1" ref="P24" ca="1">IFERROR(INDEX('Ergeb. Tagesliste'!$N$1:$N$70,LARGE(('Ergeb. Tagesliste'!$F$1:$F$70=$G$2)*(ROW('Ergeb. Tagesliste'!$F$1:$F$70)),COUNTIF('Ergeb. Tagesliste'!$F$1:$F$70,$G$2)+1-ROW(C18))),"")</f>
        <v/>
      </c>
      <c r="Q24" s="273" t="str">
        <f t="array" aca="1" ref="Q24" ca="1">IFERROR(INDEX('Ergeb. Tagesliste'!$O$1:$O$70,LARGE(('Ergeb. Tagesliste'!$F$1:$F$70=$G$2)*(ROW('Ergeb. Tagesliste'!$F$1:$F$70)),COUNTIF('Ergeb. Tagesliste'!$F$1:$F$70,$G$2)+1-ROW(C18))),"")</f>
        <v/>
      </c>
      <c r="R24" s="66" t="str">
        <f t="array" aca="1" ref="R24" ca="1">IFERROR(INDEX('Ergeb. Tagesliste'!$P$1:$P$70,LARGE(('Ergeb. Tagesliste'!$F$1:$F$70=$G$2)*(ROW('Ergeb. Tagesliste'!$F$1:$F$70)),COUNTIF('Ergeb. Tagesliste'!$F$1:$F$70,$G$2)+1-ROW(C18))),"")</f>
        <v/>
      </c>
    </row>
    <row r="25" spans="1:18" ht="24.75" customHeight="1">
      <c r="A25" s="467" t="str">
        <f t="array" aca="1" ref="A25" ca="1">IFERROR(INDEX('Ergeb. Tagesliste'!$A$1:$A$70,LARGE(('Ergeb. Tagesliste'!$F$1:$F$70=$G$2)*(ROW('Ergeb. Tagesliste'!$F$1:$F$70)),COUNTIF('Ergeb. Tagesliste'!$F$1:$F$70,$G$2)+1-ROW(C19))),"")</f>
        <v/>
      </c>
      <c r="B25" s="66" t="str">
        <f t="array" aca="1" ref="B25" ca="1">IFERROR(INDEX('Ergeb. Tagesliste'!$B$1:$B$70,LARGE(('Ergeb. Tagesliste'!$F$1:$F$70=$G$2)*(ROW('Ergeb. Tagesliste'!$F$1:$F$70)),COUNTIF('Ergeb. Tagesliste'!$F$1:$F$70,$G$2)+1-ROW(C19))),"")</f>
        <v/>
      </c>
      <c r="C25" s="68" t="str">
        <f t="array" aca="1" ref="C25" ca="1">IFERROR(INDEX('Ergeb. Tagesliste'!$C$1:$C$70,LARGE(('Ergeb. Tagesliste'!$F$1:$F$70=$G$2)*(ROW('Ergeb. Tagesliste'!$F$1:$F$70)),COUNTIF('Ergeb. Tagesliste'!$F$1:$F$70,$G$2)+1-ROW(C19))),"")</f>
        <v/>
      </c>
      <c r="D25" s="541" t="str">
        <f t="array" aca="1" ref="D25" ca="1">IFERROR(INDEX('Ergeb. Tagesliste'!$G$1:$G$70,LARGE(('Ergeb. Tagesliste'!$F$1:$F$70=$G$2)*(ROW('Ergeb. Tagesliste'!$F$1:$F$70)),COUNTIF('Ergeb. Tagesliste'!$F$1:$F$70,$G$2)+1-ROW(C19))),"")</f>
        <v/>
      </c>
      <c r="E25" s="277" t="str">
        <f t="array" aca="1" ref="E25" ca="1">IFERROR(INDEX('Ergeb. Tagesliste'!$D$1:$D$70,LARGE(('Ergeb. Tagesliste'!$F$1:$F$70=$G$2)*(ROW('Ergeb. Tagesliste'!$F$1:$F$70)),COUNTIF('Ergeb. Tagesliste'!$F$1:$F$70,$G$2)+1-ROW(C19))),"")</f>
        <v/>
      </c>
      <c r="F25" s="278" t="str">
        <f t="array" aca="1" ref="F25" ca="1">IFERROR(INDEX('Ergeb. Tagesliste'!$E$1:$E$70,LARGE(('Ergeb. Tagesliste'!$F$1:$F$70=$G$2)*(ROW('Ergeb. Tagesliste'!$F$1:$F$70)),COUNTIF('Ergeb. Tagesliste'!$F$1:$F$70,$G$2)+1-ROW(C19))),"")</f>
        <v/>
      </c>
      <c r="G25" s="627"/>
      <c r="H25" s="627"/>
      <c r="I25" s="627"/>
      <c r="J25" s="70" t="str">
        <f t="array" aca="1" ref="J25" ca="1">IFERROR(INDEX('Ergeb. Tagesliste'!$H$1:$H$70,LARGE(('Ergeb. Tagesliste'!$F$1:$F$70=$G$2)*(ROW('Ergeb. Tagesliste'!$F$1:$F$70)),COUNTIF('Ergeb. Tagesliste'!$F$1:$F$70,$G$2)+1-ROW(C19))),"")</f>
        <v/>
      </c>
      <c r="K25" s="267" t="str">
        <f t="array" aca="1" ref="K25" ca="1">IFERROR(INDEX('Ergeb. Tagesliste'!$I$1:$I$70,LARGE(('Ergeb. Tagesliste'!$F$1:$F$70=$G$2)*(ROW('Ergeb. Tagesliste'!$F$1:$F$70)),COUNTIF('Ergeb. Tagesliste'!$F$1:$F$70,$G$2)+1-ROW(C19))),"")</f>
        <v/>
      </c>
      <c r="L25" s="70" t="str">
        <f t="array" aca="1" ref="L25" ca="1">IFERROR(INDEX('Ergeb. Tagesliste'!$J$1:$J$70,LARGE(('Ergeb. Tagesliste'!$F$1:$F$70=$G$2)*(ROW('Ergeb. Tagesliste'!$F$1:$F$70)),COUNTIF('Ergeb. Tagesliste'!$F$1:$F$70,$G$2)+1-ROW(C19))),"")</f>
        <v/>
      </c>
      <c r="M25" s="267" t="str">
        <f t="array" aca="1" ref="M25" ca="1">IFERROR(INDEX('Ergeb. Tagesliste'!$K$1:$K$70,LARGE(('Ergeb. Tagesliste'!$F$1:$F$70=$G$2)*(ROW('Ergeb. Tagesliste'!$F$1:$F$70)),COUNTIF('Ergeb. Tagesliste'!$F$1:$F$70,$G$2)+1-ROW(C19))),"")</f>
        <v/>
      </c>
      <c r="N25" s="70" t="str">
        <f t="array" aca="1" ref="N25" ca="1">IFERROR(INDEX('Ergeb. Tagesliste'!$L$1:$L$70,LARGE(('Ergeb. Tagesliste'!$F$1:$F$70=$G$2)*(ROW('Ergeb. Tagesliste'!$F$1:$F$70)),COUNTIF('Ergeb. Tagesliste'!$F$1:$F$70,$G$2)+1-ROW(C19))),"")</f>
        <v/>
      </c>
      <c r="O25" s="267" t="str">
        <f t="array" aca="1" ref="O25" ca="1">IFERROR(INDEX('Ergeb. Tagesliste'!$M$1:$M$70,LARGE(('Ergeb. Tagesliste'!$F$1:$F$70=$G$2)*(ROW('Ergeb. Tagesliste'!$F$1:$F$70)),COUNTIF('Ergeb. Tagesliste'!$F$1:$F$70,$G$2)+1-ROW(C19))),"")</f>
        <v/>
      </c>
      <c r="P25" s="564" t="str">
        <f t="array" aca="1" ref="P25" ca="1">IFERROR(INDEX('Ergeb. Tagesliste'!$N$1:$N$70,LARGE(('Ergeb. Tagesliste'!$F$1:$F$70=$G$2)*(ROW('Ergeb. Tagesliste'!$F$1:$F$70)),COUNTIF('Ergeb. Tagesliste'!$F$1:$F$70,$G$2)+1-ROW(C19))),"")</f>
        <v/>
      </c>
      <c r="Q25" s="273" t="str">
        <f t="array" aca="1" ref="Q25" ca="1">IFERROR(INDEX('Ergeb. Tagesliste'!$O$1:$O$70,LARGE(('Ergeb. Tagesliste'!$F$1:$F$70=$G$2)*(ROW('Ergeb. Tagesliste'!$F$1:$F$70)),COUNTIF('Ergeb. Tagesliste'!$F$1:$F$70,$G$2)+1-ROW(C19))),"")</f>
        <v/>
      </c>
      <c r="R25" s="66" t="str">
        <f t="array" aca="1" ref="R25" ca="1">IFERROR(INDEX('Ergeb. Tagesliste'!$P$1:$P$70,LARGE(('Ergeb. Tagesliste'!$F$1:$F$70=$G$2)*(ROW('Ergeb. Tagesliste'!$F$1:$F$70)),COUNTIF('Ergeb. Tagesliste'!$F$1:$F$70,$G$2)+1-ROW(C19))),"")</f>
        <v/>
      </c>
    </row>
    <row r="26" spans="1:18" ht="24.75" customHeight="1">
      <c r="A26" s="467" t="str">
        <f t="array" aca="1" ref="A26" ca="1">IFERROR(INDEX('Ergeb. Tagesliste'!$A$1:$A$70,LARGE(('Ergeb. Tagesliste'!$F$1:$F$70=$G$2)*(ROW('Ergeb. Tagesliste'!$F$1:$F$70)),COUNTIF('Ergeb. Tagesliste'!$F$1:$F$70,$G$2)+1-ROW(C20))),"")</f>
        <v/>
      </c>
      <c r="B26" s="66" t="str">
        <f t="array" aca="1" ref="B26" ca="1">IFERROR(INDEX('Ergeb. Tagesliste'!$B$1:$B$70,LARGE(('Ergeb. Tagesliste'!$F$1:$F$70=$G$2)*(ROW('Ergeb. Tagesliste'!$F$1:$F$70)),COUNTIF('Ergeb. Tagesliste'!$F$1:$F$70,$G$2)+1-ROW(C20))),"")</f>
        <v/>
      </c>
      <c r="C26" s="68" t="str">
        <f t="array" aca="1" ref="C26" ca="1">IFERROR(INDEX('Ergeb. Tagesliste'!$C$1:$C$70,LARGE(('Ergeb. Tagesliste'!$F$1:$F$70=$G$2)*(ROW('Ergeb. Tagesliste'!$F$1:$F$70)),COUNTIF('Ergeb. Tagesliste'!$F$1:$F$70,$G$2)+1-ROW(C20))),"")</f>
        <v/>
      </c>
      <c r="D26" s="541" t="str">
        <f t="array" aca="1" ref="D26" ca="1">IFERROR(INDEX('Ergeb. Tagesliste'!$G$1:$G$70,LARGE(('Ergeb. Tagesliste'!$F$1:$F$70=$G$2)*(ROW('Ergeb. Tagesliste'!$F$1:$F$70)),COUNTIF('Ergeb. Tagesliste'!$F$1:$F$70,$G$2)+1-ROW(C20))),"")</f>
        <v/>
      </c>
      <c r="E26" s="277" t="str">
        <f t="array" aca="1" ref="E26" ca="1">IFERROR(INDEX('Ergeb. Tagesliste'!$D$1:$D$70,LARGE(('Ergeb. Tagesliste'!$F$1:$F$70=$G$2)*(ROW('Ergeb. Tagesliste'!$F$1:$F$70)),COUNTIF('Ergeb. Tagesliste'!$F$1:$F$70,$G$2)+1-ROW(C20))),"")</f>
        <v/>
      </c>
      <c r="F26" s="278" t="str">
        <f t="array" aca="1" ref="F26" ca="1">IFERROR(INDEX('Ergeb. Tagesliste'!$E$1:$E$70,LARGE(('Ergeb. Tagesliste'!$F$1:$F$70=$G$2)*(ROW('Ergeb. Tagesliste'!$F$1:$F$70)),COUNTIF('Ergeb. Tagesliste'!$F$1:$F$70,$G$2)+1-ROW(C20))),"")</f>
        <v/>
      </c>
      <c r="G26" s="627"/>
      <c r="H26" s="627"/>
      <c r="I26" s="627"/>
      <c r="J26" s="70" t="str">
        <f t="array" aca="1" ref="J26" ca="1">IFERROR(INDEX('Ergeb. Tagesliste'!$H$1:$H$70,LARGE(('Ergeb. Tagesliste'!$F$1:$F$70=$G$2)*(ROW('Ergeb. Tagesliste'!$F$1:$F$70)),COUNTIF('Ergeb. Tagesliste'!$F$1:$F$70,$G$2)+1-ROW(C20))),"")</f>
        <v/>
      </c>
      <c r="K26" s="267" t="str">
        <f t="array" aca="1" ref="K26" ca="1">IFERROR(INDEX('Ergeb. Tagesliste'!$I$1:$I$70,LARGE(('Ergeb. Tagesliste'!$F$1:$F$70=$G$2)*(ROW('Ergeb. Tagesliste'!$F$1:$F$70)),COUNTIF('Ergeb. Tagesliste'!$F$1:$F$70,$G$2)+1-ROW(C20))),"")</f>
        <v/>
      </c>
      <c r="L26" s="70" t="str">
        <f t="array" aca="1" ref="L26" ca="1">IFERROR(INDEX('Ergeb. Tagesliste'!$J$1:$J$70,LARGE(('Ergeb. Tagesliste'!$F$1:$F$70=$G$2)*(ROW('Ergeb. Tagesliste'!$F$1:$F$70)),COUNTIF('Ergeb. Tagesliste'!$F$1:$F$70,$G$2)+1-ROW(C20))),"")</f>
        <v/>
      </c>
      <c r="M26" s="267" t="str">
        <f t="array" aca="1" ref="M26" ca="1">IFERROR(INDEX('Ergeb. Tagesliste'!$K$1:$K$70,LARGE(('Ergeb. Tagesliste'!$F$1:$F$70=$G$2)*(ROW('Ergeb. Tagesliste'!$F$1:$F$70)),COUNTIF('Ergeb. Tagesliste'!$F$1:$F$70,$G$2)+1-ROW(C20))),"")</f>
        <v/>
      </c>
      <c r="N26" s="70" t="str">
        <f t="array" aca="1" ref="N26" ca="1">IFERROR(INDEX('Ergeb. Tagesliste'!$L$1:$L$70,LARGE(('Ergeb. Tagesliste'!$F$1:$F$70=$G$2)*(ROW('Ergeb. Tagesliste'!$F$1:$F$70)),COUNTIF('Ergeb. Tagesliste'!$F$1:$F$70,$G$2)+1-ROW(C20))),"")</f>
        <v/>
      </c>
      <c r="O26" s="267" t="str">
        <f t="array" aca="1" ref="O26" ca="1">IFERROR(INDEX('Ergeb. Tagesliste'!$M$1:$M$70,LARGE(('Ergeb. Tagesliste'!$F$1:$F$70=$G$2)*(ROW('Ergeb. Tagesliste'!$F$1:$F$70)),COUNTIF('Ergeb. Tagesliste'!$F$1:$F$70,$G$2)+1-ROW(C20))),"")</f>
        <v/>
      </c>
      <c r="P26" s="564" t="str">
        <f t="array" aca="1" ref="P26" ca="1">IFERROR(INDEX('Ergeb. Tagesliste'!$N$1:$N$70,LARGE(('Ergeb. Tagesliste'!$F$1:$F$70=$G$2)*(ROW('Ergeb. Tagesliste'!$F$1:$F$70)),COUNTIF('Ergeb. Tagesliste'!$F$1:$F$70,$G$2)+1-ROW(C20))),"")</f>
        <v/>
      </c>
      <c r="Q26" s="273" t="str">
        <f t="array" aca="1" ref="Q26" ca="1">IFERROR(INDEX('Ergeb. Tagesliste'!$O$1:$O$70,LARGE(('Ergeb. Tagesliste'!$F$1:$F$70=$G$2)*(ROW('Ergeb. Tagesliste'!$F$1:$F$70)),COUNTIF('Ergeb. Tagesliste'!$F$1:$F$70,$G$2)+1-ROW(C20))),"")</f>
        <v/>
      </c>
      <c r="R26" s="66" t="str">
        <f t="array" aca="1" ref="R26" ca="1">IFERROR(INDEX('Ergeb. Tagesliste'!$P$1:$P$70,LARGE(('Ergeb. Tagesliste'!$F$1:$F$70=$G$2)*(ROW('Ergeb. Tagesliste'!$F$1:$F$70)),COUNTIF('Ergeb. Tagesliste'!$F$1:$F$70,$G$2)+1-ROW(C20))),"")</f>
        <v/>
      </c>
    </row>
    <row r="27" spans="1:18" ht="24.75" customHeight="1">
      <c r="A27" s="467" t="str">
        <f t="array" aca="1" ref="A27" ca="1">IFERROR(INDEX('Ergeb. Tagesliste'!$A$1:$A$70,LARGE(('Ergeb. Tagesliste'!$F$1:$F$70=$G$2)*(ROW('Ergeb. Tagesliste'!$F$1:$F$70)),COUNTIF('Ergeb. Tagesliste'!$F$1:$F$70,$G$2)+1-ROW(C21))),"")</f>
        <v/>
      </c>
      <c r="B27" s="66" t="str">
        <f t="array" aca="1" ref="B27" ca="1">IFERROR(INDEX('Ergeb. Tagesliste'!$B$1:$B$70,LARGE(('Ergeb. Tagesliste'!$F$1:$F$70=$G$2)*(ROW('Ergeb. Tagesliste'!$F$1:$F$70)),COUNTIF('Ergeb. Tagesliste'!$F$1:$F$70,$G$2)+1-ROW(C21))),"")</f>
        <v/>
      </c>
      <c r="C27" s="68" t="str">
        <f t="array" aca="1" ref="C27" ca="1">IFERROR(INDEX('Ergeb. Tagesliste'!$C$1:$C$70,LARGE(('Ergeb. Tagesliste'!$F$1:$F$70=$G$2)*(ROW('Ergeb. Tagesliste'!$F$1:$F$70)),COUNTIF('Ergeb. Tagesliste'!$F$1:$F$70,$G$2)+1-ROW(C21))),"")</f>
        <v/>
      </c>
      <c r="D27" s="541" t="str">
        <f t="array" aca="1" ref="D27" ca="1">IFERROR(INDEX('Ergeb. Tagesliste'!$G$1:$G$70,LARGE(('Ergeb. Tagesliste'!$F$1:$F$70=$G$2)*(ROW('Ergeb. Tagesliste'!$F$1:$F$70)),COUNTIF('Ergeb. Tagesliste'!$F$1:$F$70,$G$2)+1-ROW(C21))),"")</f>
        <v/>
      </c>
      <c r="E27" s="277" t="str">
        <f t="array" aca="1" ref="E27" ca="1">IFERROR(INDEX('Ergeb. Tagesliste'!$D$1:$D$70,LARGE(('Ergeb. Tagesliste'!$F$1:$F$70=$G$2)*(ROW('Ergeb. Tagesliste'!$F$1:$F$70)),COUNTIF('Ergeb. Tagesliste'!$F$1:$F$70,$G$2)+1-ROW(C21))),"")</f>
        <v/>
      </c>
      <c r="F27" s="278" t="str">
        <f t="array" aca="1" ref="F27" ca="1">IFERROR(INDEX('Ergeb. Tagesliste'!$E$1:$E$70,LARGE(('Ergeb. Tagesliste'!$F$1:$F$70=$G$2)*(ROW('Ergeb. Tagesliste'!$F$1:$F$70)),COUNTIF('Ergeb. Tagesliste'!$F$1:$F$70,$G$2)+1-ROW(C21))),"")</f>
        <v/>
      </c>
      <c r="G27" s="627"/>
      <c r="H27" s="627"/>
      <c r="I27" s="627"/>
      <c r="J27" s="70" t="str">
        <f t="array" aca="1" ref="J27" ca="1">IFERROR(INDEX('Ergeb. Tagesliste'!$H$1:$H$70,LARGE(('Ergeb. Tagesliste'!$F$1:$F$70=$G$2)*(ROW('Ergeb. Tagesliste'!$F$1:$F$70)),COUNTIF('Ergeb. Tagesliste'!$F$1:$F$70,$G$2)+1-ROW(C21))),"")</f>
        <v/>
      </c>
      <c r="K27" s="267" t="str">
        <f t="array" aca="1" ref="K27" ca="1">IFERROR(INDEX('Ergeb. Tagesliste'!$I$1:$I$70,LARGE(('Ergeb. Tagesliste'!$F$1:$F$70=$G$2)*(ROW('Ergeb. Tagesliste'!$F$1:$F$70)),COUNTIF('Ergeb. Tagesliste'!$F$1:$F$70,$G$2)+1-ROW(C21))),"")</f>
        <v/>
      </c>
      <c r="L27" s="70" t="str">
        <f t="array" aca="1" ref="L27" ca="1">IFERROR(INDEX('Ergeb. Tagesliste'!$J$1:$J$70,LARGE(('Ergeb. Tagesliste'!$F$1:$F$70=$G$2)*(ROW('Ergeb. Tagesliste'!$F$1:$F$70)),COUNTIF('Ergeb. Tagesliste'!$F$1:$F$70,$G$2)+1-ROW(C21))),"")</f>
        <v/>
      </c>
      <c r="M27" s="267" t="str">
        <f t="array" aca="1" ref="M27" ca="1">IFERROR(INDEX('Ergeb. Tagesliste'!$K$1:$K$70,LARGE(('Ergeb. Tagesliste'!$F$1:$F$70=$G$2)*(ROW('Ergeb. Tagesliste'!$F$1:$F$70)),COUNTIF('Ergeb. Tagesliste'!$F$1:$F$70,$G$2)+1-ROW(C21))),"")</f>
        <v/>
      </c>
      <c r="N27" s="70" t="str">
        <f t="array" aca="1" ref="N27" ca="1">IFERROR(INDEX('Ergeb. Tagesliste'!$L$1:$L$70,LARGE(('Ergeb. Tagesliste'!$F$1:$F$70=$G$2)*(ROW('Ergeb. Tagesliste'!$F$1:$F$70)),COUNTIF('Ergeb. Tagesliste'!$F$1:$F$70,$G$2)+1-ROW(C21))),"")</f>
        <v/>
      </c>
      <c r="O27" s="267" t="str">
        <f t="array" aca="1" ref="O27" ca="1">IFERROR(INDEX('Ergeb. Tagesliste'!$M$1:$M$70,LARGE(('Ergeb. Tagesliste'!$F$1:$F$70=$G$2)*(ROW('Ergeb. Tagesliste'!$F$1:$F$70)),COUNTIF('Ergeb. Tagesliste'!$F$1:$F$70,$G$2)+1-ROW(C21))),"")</f>
        <v/>
      </c>
      <c r="P27" s="564" t="str">
        <f t="array" aca="1" ref="P27" ca="1">IFERROR(INDEX('Ergeb. Tagesliste'!$N$1:$N$70,LARGE(('Ergeb. Tagesliste'!$F$1:$F$70=$G$2)*(ROW('Ergeb. Tagesliste'!$F$1:$F$70)),COUNTIF('Ergeb. Tagesliste'!$F$1:$F$70,$G$2)+1-ROW(C21))),"")</f>
        <v/>
      </c>
      <c r="Q27" s="273" t="str">
        <f t="array" aca="1" ref="Q27" ca="1">IFERROR(INDEX('Ergeb. Tagesliste'!$O$1:$O$70,LARGE(('Ergeb. Tagesliste'!$F$1:$F$70=$G$2)*(ROW('Ergeb. Tagesliste'!$F$1:$F$70)),COUNTIF('Ergeb. Tagesliste'!$F$1:$F$70,$G$2)+1-ROW(C21))),"")</f>
        <v/>
      </c>
      <c r="R27" s="66" t="str">
        <f t="array" aca="1" ref="R27" ca="1">IFERROR(INDEX('Ergeb. Tagesliste'!$P$1:$P$70,LARGE(('Ergeb. Tagesliste'!$F$1:$F$70=$G$2)*(ROW('Ergeb. Tagesliste'!$F$1:$F$70)),COUNTIF('Ergeb. Tagesliste'!$F$1:$F$70,$G$2)+1-ROW(C21))),"")</f>
        <v/>
      </c>
    </row>
    <row r="28" spans="1:18" ht="24.75" customHeight="1">
      <c r="A28" s="467" t="str">
        <f t="array" aca="1" ref="A28" ca="1">IFERROR(INDEX('Ergeb. Tagesliste'!$A$1:$A$70,LARGE(('Ergeb. Tagesliste'!$F$1:$F$70=$G$2)*(ROW('Ergeb. Tagesliste'!$F$1:$F$70)),COUNTIF('Ergeb. Tagesliste'!$F$1:$F$70,$G$2)+1-ROW(C22))),"")</f>
        <v/>
      </c>
      <c r="B28" s="66" t="str">
        <f t="array" aca="1" ref="B28" ca="1">IFERROR(INDEX('Ergeb. Tagesliste'!$B$1:$B$70,LARGE(('Ergeb. Tagesliste'!$F$1:$F$70=$G$2)*(ROW('Ergeb. Tagesliste'!$F$1:$F$70)),COUNTIF('Ergeb. Tagesliste'!$F$1:$F$70,$G$2)+1-ROW(C22))),"")</f>
        <v/>
      </c>
      <c r="C28" s="68" t="str">
        <f t="array" aca="1" ref="C28" ca="1">IFERROR(INDEX('Ergeb. Tagesliste'!$C$1:$C$70,LARGE(('Ergeb. Tagesliste'!$F$1:$F$70=$G$2)*(ROW('Ergeb. Tagesliste'!$F$1:$F$70)),COUNTIF('Ergeb. Tagesliste'!$F$1:$F$70,$G$2)+1-ROW(C22))),"")</f>
        <v/>
      </c>
      <c r="D28" s="541" t="str">
        <f t="array" aca="1" ref="D28" ca="1">IFERROR(INDEX('Ergeb. Tagesliste'!$G$1:$G$70,LARGE(('Ergeb. Tagesliste'!$F$1:$F$70=$G$2)*(ROW('Ergeb. Tagesliste'!$F$1:$F$70)),COUNTIF('Ergeb. Tagesliste'!$F$1:$F$70,$G$2)+1-ROW(C22))),"")</f>
        <v/>
      </c>
      <c r="E28" s="277" t="str">
        <f t="array" aca="1" ref="E28" ca="1">IFERROR(INDEX('Ergeb. Tagesliste'!$D$1:$D$70,LARGE(('Ergeb. Tagesliste'!$F$1:$F$70=$G$2)*(ROW('Ergeb. Tagesliste'!$F$1:$F$70)),COUNTIF('Ergeb. Tagesliste'!$F$1:$F$70,$G$2)+1-ROW(C22))),"")</f>
        <v/>
      </c>
      <c r="F28" s="278" t="str">
        <f t="array" aca="1" ref="F28" ca="1">IFERROR(INDEX('Ergeb. Tagesliste'!$E$1:$E$70,LARGE(('Ergeb. Tagesliste'!$F$1:$F$70=$G$2)*(ROW('Ergeb. Tagesliste'!$F$1:$F$70)),COUNTIF('Ergeb. Tagesliste'!$F$1:$F$70,$G$2)+1-ROW(C22))),"")</f>
        <v/>
      </c>
      <c r="G28" s="627"/>
      <c r="H28" s="627"/>
      <c r="I28" s="627"/>
      <c r="J28" s="70" t="str">
        <f t="array" aca="1" ref="J28" ca="1">IFERROR(INDEX('Ergeb. Tagesliste'!$H$1:$H$70,LARGE(('Ergeb. Tagesliste'!$F$1:$F$70=$G$2)*(ROW('Ergeb. Tagesliste'!$F$1:$F$70)),COUNTIF('Ergeb. Tagesliste'!$F$1:$F$70,$G$2)+1-ROW(C22))),"")</f>
        <v/>
      </c>
      <c r="K28" s="267" t="str">
        <f t="array" aca="1" ref="K28" ca="1">IFERROR(INDEX('Ergeb. Tagesliste'!$I$1:$I$70,LARGE(('Ergeb. Tagesliste'!$F$1:$F$70=$G$2)*(ROW('Ergeb. Tagesliste'!$F$1:$F$70)),COUNTIF('Ergeb. Tagesliste'!$F$1:$F$70,$G$2)+1-ROW(C22))),"")</f>
        <v/>
      </c>
      <c r="L28" s="70" t="str">
        <f t="array" aca="1" ref="L28" ca="1">IFERROR(INDEX('Ergeb. Tagesliste'!$J$1:$J$70,LARGE(('Ergeb. Tagesliste'!$F$1:$F$70=$G$2)*(ROW('Ergeb. Tagesliste'!$F$1:$F$70)),COUNTIF('Ergeb. Tagesliste'!$F$1:$F$70,$G$2)+1-ROW(C22))),"")</f>
        <v/>
      </c>
      <c r="M28" s="267" t="str">
        <f t="array" aca="1" ref="M28" ca="1">IFERROR(INDEX('Ergeb. Tagesliste'!$K$1:$K$70,LARGE(('Ergeb. Tagesliste'!$F$1:$F$70=$G$2)*(ROW('Ergeb. Tagesliste'!$F$1:$F$70)),COUNTIF('Ergeb. Tagesliste'!$F$1:$F$70,$G$2)+1-ROW(C22))),"")</f>
        <v/>
      </c>
      <c r="N28" s="70" t="str">
        <f t="array" aca="1" ref="N28" ca="1">IFERROR(INDEX('Ergeb. Tagesliste'!$L$1:$L$70,LARGE(('Ergeb. Tagesliste'!$F$1:$F$70=$G$2)*(ROW('Ergeb. Tagesliste'!$F$1:$F$70)),COUNTIF('Ergeb. Tagesliste'!$F$1:$F$70,$G$2)+1-ROW(C22))),"")</f>
        <v/>
      </c>
      <c r="O28" s="267" t="str">
        <f t="array" aca="1" ref="O28" ca="1">IFERROR(INDEX('Ergeb. Tagesliste'!$M$1:$M$70,LARGE(('Ergeb. Tagesliste'!$F$1:$F$70=$G$2)*(ROW('Ergeb. Tagesliste'!$F$1:$F$70)),COUNTIF('Ergeb. Tagesliste'!$F$1:$F$70,$G$2)+1-ROW(C22))),"")</f>
        <v/>
      </c>
      <c r="P28" s="564" t="str">
        <f t="array" aca="1" ref="P28" ca="1">IFERROR(INDEX('Ergeb. Tagesliste'!$N$1:$N$70,LARGE(('Ergeb. Tagesliste'!$F$1:$F$70=$G$2)*(ROW('Ergeb. Tagesliste'!$F$1:$F$70)),COUNTIF('Ergeb. Tagesliste'!$F$1:$F$70,$G$2)+1-ROW(C22))),"")</f>
        <v/>
      </c>
      <c r="Q28" s="273" t="str">
        <f t="array" aca="1" ref="Q28" ca="1">IFERROR(INDEX('Ergeb. Tagesliste'!$O$1:$O$70,LARGE(('Ergeb. Tagesliste'!$F$1:$F$70=$G$2)*(ROW('Ergeb. Tagesliste'!$F$1:$F$70)),COUNTIF('Ergeb. Tagesliste'!$F$1:$F$70,$G$2)+1-ROW(C22))),"")</f>
        <v/>
      </c>
      <c r="R28" s="66" t="str">
        <f t="array" aca="1" ref="R28" ca="1">IFERROR(INDEX('Ergeb. Tagesliste'!$P$1:$P$70,LARGE(('Ergeb. Tagesliste'!$F$1:$F$70=$G$2)*(ROW('Ergeb. Tagesliste'!$F$1:$F$70)),COUNTIF('Ergeb. Tagesliste'!$F$1:$F$70,$G$2)+1-ROW(C22))),"")</f>
        <v/>
      </c>
    </row>
    <row r="29" spans="1:18" ht="24.75" customHeight="1">
      <c r="A29" s="467" t="str">
        <f t="array" aca="1" ref="A29" ca="1">IFERROR(INDEX('Ergeb. Tagesliste'!$A$1:$A$70,LARGE(('Ergeb. Tagesliste'!$F$1:$F$70=$G$2)*(ROW('Ergeb. Tagesliste'!$F$1:$F$70)),COUNTIF('Ergeb. Tagesliste'!$F$1:$F$70,$G$2)+1-ROW(C23))),"")</f>
        <v/>
      </c>
      <c r="B29" s="66" t="str">
        <f t="array" aca="1" ref="B29" ca="1">IFERROR(INDEX('Ergeb. Tagesliste'!$B$1:$B$70,LARGE(('Ergeb. Tagesliste'!$F$1:$F$70=$G$2)*(ROW('Ergeb. Tagesliste'!$F$1:$F$70)),COUNTIF('Ergeb. Tagesliste'!$F$1:$F$70,$G$2)+1-ROW(C23))),"")</f>
        <v/>
      </c>
      <c r="C29" s="68" t="str">
        <f t="array" aca="1" ref="C29" ca="1">IFERROR(INDEX('Ergeb. Tagesliste'!$C$1:$C$70,LARGE(('Ergeb. Tagesliste'!$F$1:$F$70=$G$2)*(ROW('Ergeb. Tagesliste'!$F$1:$F$70)),COUNTIF('Ergeb. Tagesliste'!$F$1:$F$70,$G$2)+1-ROW(C23))),"")</f>
        <v/>
      </c>
      <c r="D29" s="541" t="str">
        <f t="array" aca="1" ref="D29" ca="1">IFERROR(INDEX('Ergeb. Tagesliste'!$G$1:$G$70,LARGE(('Ergeb. Tagesliste'!$F$1:$F$70=$G$2)*(ROW('Ergeb. Tagesliste'!$F$1:$F$70)),COUNTIF('Ergeb. Tagesliste'!$F$1:$F$70,$G$2)+1-ROW(C23))),"")</f>
        <v/>
      </c>
      <c r="E29" s="277" t="str">
        <f t="array" aca="1" ref="E29" ca="1">IFERROR(INDEX('Ergeb. Tagesliste'!$D$1:$D$70,LARGE(('Ergeb. Tagesliste'!$F$1:$F$70=$G$2)*(ROW('Ergeb. Tagesliste'!$F$1:$F$70)),COUNTIF('Ergeb. Tagesliste'!$F$1:$F$70,$G$2)+1-ROW(C23))),"")</f>
        <v/>
      </c>
      <c r="F29" s="278" t="str">
        <f t="array" aca="1" ref="F29" ca="1">IFERROR(INDEX('Ergeb. Tagesliste'!$E$1:$E$70,LARGE(('Ergeb. Tagesliste'!$F$1:$F$70=$G$2)*(ROW('Ergeb. Tagesliste'!$F$1:$F$70)),COUNTIF('Ergeb. Tagesliste'!$F$1:$F$70,$G$2)+1-ROW(C23))),"")</f>
        <v/>
      </c>
      <c r="G29" s="627"/>
      <c r="H29" s="627"/>
      <c r="I29" s="627"/>
      <c r="J29" s="70" t="str">
        <f t="array" aca="1" ref="J29" ca="1">IFERROR(INDEX('Ergeb. Tagesliste'!$H$1:$H$70,LARGE(('Ergeb. Tagesliste'!$F$1:$F$70=$G$2)*(ROW('Ergeb. Tagesliste'!$F$1:$F$70)),COUNTIF('Ergeb. Tagesliste'!$F$1:$F$70,$G$2)+1-ROW(C23))),"")</f>
        <v/>
      </c>
      <c r="K29" s="267" t="str">
        <f t="array" aca="1" ref="K29" ca="1">IFERROR(INDEX('Ergeb. Tagesliste'!$I$1:$I$70,LARGE(('Ergeb. Tagesliste'!$F$1:$F$70=$G$2)*(ROW('Ergeb. Tagesliste'!$F$1:$F$70)),COUNTIF('Ergeb. Tagesliste'!$F$1:$F$70,$G$2)+1-ROW(C23))),"")</f>
        <v/>
      </c>
      <c r="L29" s="70" t="str">
        <f t="array" aca="1" ref="L29" ca="1">IFERROR(INDEX('Ergeb. Tagesliste'!$J$1:$J$70,LARGE(('Ergeb. Tagesliste'!$F$1:$F$70=$G$2)*(ROW('Ergeb. Tagesliste'!$F$1:$F$70)),COUNTIF('Ergeb. Tagesliste'!$F$1:$F$70,$G$2)+1-ROW(C23))),"")</f>
        <v/>
      </c>
      <c r="M29" s="267" t="str">
        <f t="array" aca="1" ref="M29" ca="1">IFERROR(INDEX('Ergeb. Tagesliste'!$K$1:$K$70,LARGE(('Ergeb. Tagesliste'!$F$1:$F$70=$G$2)*(ROW('Ergeb. Tagesliste'!$F$1:$F$70)),COUNTIF('Ergeb. Tagesliste'!$F$1:$F$70,$G$2)+1-ROW(C23))),"")</f>
        <v/>
      </c>
      <c r="N29" s="70" t="str">
        <f t="array" aca="1" ref="N29" ca="1">IFERROR(INDEX('Ergeb. Tagesliste'!$L$1:$L$70,LARGE(('Ergeb. Tagesliste'!$F$1:$F$70=$G$2)*(ROW('Ergeb. Tagesliste'!$F$1:$F$70)),COUNTIF('Ergeb. Tagesliste'!$F$1:$F$70,$G$2)+1-ROW(C23))),"")</f>
        <v/>
      </c>
      <c r="O29" s="267" t="str">
        <f t="array" aca="1" ref="O29" ca="1">IFERROR(INDEX('Ergeb. Tagesliste'!$M$1:$M$70,LARGE(('Ergeb. Tagesliste'!$F$1:$F$70=$G$2)*(ROW('Ergeb. Tagesliste'!$F$1:$F$70)),COUNTIF('Ergeb. Tagesliste'!$F$1:$F$70,$G$2)+1-ROW(C23))),"")</f>
        <v/>
      </c>
      <c r="P29" s="564" t="str">
        <f t="array" aca="1" ref="P29" ca="1">IFERROR(INDEX('Ergeb. Tagesliste'!$N$1:$N$70,LARGE(('Ergeb. Tagesliste'!$F$1:$F$70=$G$2)*(ROW('Ergeb. Tagesliste'!$F$1:$F$70)),COUNTIF('Ergeb. Tagesliste'!$F$1:$F$70,$G$2)+1-ROW(C23))),"")</f>
        <v/>
      </c>
      <c r="Q29" s="273" t="str">
        <f t="array" aca="1" ref="Q29" ca="1">IFERROR(INDEX('Ergeb. Tagesliste'!$O$1:$O$70,LARGE(('Ergeb. Tagesliste'!$F$1:$F$70=$G$2)*(ROW('Ergeb. Tagesliste'!$F$1:$F$70)),COUNTIF('Ergeb. Tagesliste'!$F$1:$F$70,$G$2)+1-ROW(C23))),"")</f>
        <v/>
      </c>
      <c r="R29" s="66" t="str">
        <f t="array" aca="1" ref="R29" ca="1">IFERROR(INDEX('Ergeb. Tagesliste'!$P$1:$P$70,LARGE(('Ergeb. Tagesliste'!$F$1:$F$70=$G$2)*(ROW('Ergeb. Tagesliste'!$F$1:$F$70)),COUNTIF('Ergeb. Tagesliste'!$F$1:$F$70,$G$2)+1-ROW(C23))),"")</f>
        <v/>
      </c>
    </row>
    <row r="30" spans="1:18" ht="24.75" customHeight="1">
      <c r="A30" s="467" t="str">
        <f t="array" aca="1" ref="A30" ca="1">IFERROR(INDEX('Ergeb. Tagesliste'!$A$1:$A$70,LARGE(('Ergeb. Tagesliste'!$F$1:$F$70=$G$2)*(ROW('Ergeb. Tagesliste'!$F$1:$F$70)),COUNTIF('Ergeb. Tagesliste'!$F$1:$F$70,$G$2)+1-ROW(C24))),"")</f>
        <v/>
      </c>
      <c r="B30" s="66" t="str">
        <f t="array" aca="1" ref="B30" ca="1">IFERROR(INDEX('Ergeb. Tagesliste'!$B$1:$B$70,LARGE(('Ergeb. Tagesliste'!$F$1:$F$70=$G$2)*(ROW('Ergeb. Tagesliste'!$F$1:$F$70)),COUNTIF('Ergeb. Tagesliste'!$F$1:$F$70,$G$2)+1-ROW(C24))),"")</f>
        <v/>
      </c>
      <c r="C30" s="68" t="str">
        <f t="array" aca="1" ref="C30" ca="1">IFERROR(INDEX('Ergeb. Tagesliste'!$C$1:$C$70,LARGE(('Ergeb. Tagesliste'!$F$1:$F$70=$G$2)*(ROW('Ergeb. Tagesliste'!$F$1:$F$70)),COUNTIF('Ergeb. Tagesliste'!$F$1:$F$70,$G$2)+1-ROW(C24))),"")</f>
        <v/>
      </c>
      <c r="D30" s="541" t="str">
        <f t="array" aca="1" ref="D30" ca="1">IFERROR(INDEX('Ergeb. Tagesliste'!$G$1:$G$70,LARGE(('Ergeb. Tagesliste'!$F$1:$F$70=$G$2)*(ROW('Ergeb. Tagesliste'!$F$1:$F$70)),COUNTIF('Ergeb. Tagesliste'!$F$1:$F$70,$G$2)+1-ROW(C24))),"")</f>
        <v/>
      </c>
      <c r="E30" s="277" t="str">
        <f t="array" aca="1" ref="E30" ca="1">IFERROR(INDEX('Ergeb. Tagesliste'!$D$1:$D$70,LARGE(('Ergeb. Tagesliste'!$F$1:$F$70=$G$2)*(ROW('Ergeb. Tagesliste'!$F$1:$F$70)),COUNTIF('Ergeb. Tagesliste'!$F$1:$F$70,$G$2)+1-ROW(C24))),"")</f>
        <v/>
      </c>
      <c r="F30" s="278" t="str">
        <f t="array" aca="1" ref="F30" ca="1">IFERROR(INDEX('Ergeb. Tagesliste'!$E$1:$E$70,LARGE(('Ergeb. Tagesliste'!$F$1:$F$70=$G$2)*(ROW('Ergeb. Tagesliste'!$F$1:$F$70)),COUNTIF('Ergeb. Tagesliste'!$F$1:$F$70,$G$2)+1-ROW(C24))),"")</f>
        <v/>
      </c>
      <c r="G30" s="627"/>
      <c r="H30" s="627"/>
      <c r="I30" s="627"/>
      <c r="J30" s="70" t="str">
        <f t="array" aca="1" ref="J30" ca="1">IFERROR(INDEX('Ergeb. Tagesliste'!$H$1:$H$70,LARGE(('Ergeb. Tagesliste'!$F$1:$F$70=$G$2)*(ROW('Ergeb. Tagesliste'!$F$1:$F$70)),COUNTIF('Ergeb. Tagesliste'!$F$1:$F$70,$G$2)+1-ROW(C24))),"")</f>
        <v/>
      </c>
      <c r="K30" s="267" t="str">
        <f t="array" aca="1" ref="K30" ca="1">IFERROR(INDEX('Ergeb. Tagesliste'!$I$1:$I$70,LARGE(('Ergeb. Tagesliste'!$F$1:$F$70=$G$2)*(ROW('Ergeb. Tagesliste'!$F$1:$F$70)),COUNTIF('Ergeb. Tagesliste'!$F$1:$F$70,$G$2)+1-ROW(C24))),"")</f>
        <v/>
      </c>
      <c r="L30" s="70" t="str">
        <f t="array" aca="1" ref="L30" ca="1">IFERROR(INDEX('Ergeb. Tagesliste'!$J$1:$J$70,LARGE(('Ergeb. Tagesliste'!$F$1:$F$70=$G$2)*(ROW('Ergeb. Tagesliste'!$F$1:$F$70)),COUNTIF('Ergeb. Tagesliste'!$F$1:$F$70,$G$2)+1-ROW(C24))),"")</f>
        <v/>
      </c>
      <c r="M30" s="267" t="str">
        <f t="array" aca="1" ref="M30" ca="1">IFERROR(INDEX('Ergeb. Tagesliste'!$K$1:$K$70,LARGE(('Ergeb. Tagesliste'!$F$1:$F$70=$G$2)*(ROW('Ergeb. Tagesliste'!$F$1:$F$70)),COUNTIF('Ergeb. Tagesliste'!$F$1:$F$70,$G$2)+1-ROW(C24))),"")</f>
        <v/>
      </c>
      <c r="N30" s="70" t="str">
        <f t="array" aca="1" ref="N30" ca="1">IFERROR(INDEX('Ergeb. Tagesliste'!$L$1:$L$70,LARGE(('Ergeb. Tagesliste'!$F$1:$F$70=$G$2)*(ROW('Ergeb. Tagesliste'!$F$1:$F$70)),COUNTIF('Ergeb. Tagesliste'!$F$1:$F$70,$G$2)+1-ROW(C24))),"")</f>
        <v/>
      </c>
      <c r="O30" s="267" t="str">
        <f t="array" aca="1" ref="O30" ca="1">IFERROR(INDEX('Ergeb. Tagesliste'!$M$1:$M$70,LARGE(('Ergeb. Tagesliste'!$F$1:$F$70=$G$2)*(ROW('Ergeb. Tagesliste'!$F$1:$F$70)),COUNTIF('Ergeb. Tagesliste'!$F$1:$F$70,$G$2)+1-ROW(C24))),"")</f>
        <v/>
      </c>
      <c r="P30" s="564" t="str">
        <f t="array" aca="1" ref="P30" ca="1">IFERROR(INDEX('Ergeb. Tagesliste'!$N$1:$N$70,LARGE(('Ergeb. Tagesliste'!$F$1:$F$70=$G$2)*(ROW('Ergeb. Tagesliste'!$F$1:$F$70)),COUNTIF('Ergeb. Tagesliste'!$F$1:$F$70,$G$2)+1-ROW(C24))),"")</f>
        <v/>
      </c>
      <c r="Q30" s="273" t="str">
        <f t="array" aca="1" ref="Q30" ca="1">IFERROR(INDEX('Ergeb. Tagesliste'!$O$1:$O$70,LARGE(('Ergeb. Tagesliste'!$F$1:$F$70=$G$2)*(ROW('Ergeb. Tagesliste'!$F$1:$F$70)),COUNTIF('Ergeb. Tagesliste'!$F$1:$F$70,$G$2)+1-ROW(C24))),"")</f>
        <v/>
      </c>
      <c r="R30" s="66" t="str">
        <f t="array" aca="1" ref="R30" ca="1">IFERROR(INDEX('Ergeb. Tagesliste'!$P$1:$P$70,LARGE(('Ergeb. Tagesliste'!$F$1:$F$70=$G$2)*(ROW('Ergeb. Tagesliste'!$F$1:$F$70)),COUNTIF('Ergeb. Tagesliste'!$F$1:$F$70,$G$2)+1-ROW(C24))),"")</f>
        <v/>
      </c>
    </row>
    <row r="31" spans="1:18" ht="24.75" customHeight="1">
      <c r="A31" s="467" t="str">
        <f t="array" aca="1" ref="A31" ca="1">IFERROR(INDEX('Ergeb. Tagesliste'!$A$1:$A$70,LARGE(('Ergeb. Tagesliste'!$F$1:$F$70=$G$2)*(ROW('Ergeb. Tagesliste'!$F$1:$F$70)),COUNTIF('Ergeb. Tagesliste'!$F$1:$F$70,$G$2)+1-ROW(C25))),"")</f>
        <v/>
      </c>
      <c r="B31" s="66" t="str">
        <f t="array" aca="1" ref="B31" ca="1">IFERROR(INDEX('Ergeb. Tagesliste'!$B$1:$B$70,LARGE(('Ergeb. Tagesliste'!$F$1:$F$70=$G$2)*(ROW('Ergeb. Tagesliste'!$F$1:$F$70)),COUNTIF('Ergeb. Tagesliste'!$F$1:$F$70,$G$2)+1-ROW(C25))),"")</f>
        <v/>
      </c>
      <c r="C31" s="68" t="str">
        <f t="array" aca="1" ref="C31" ca="1">IFERROR(INDEX('Ergeb. Tagesliste'!$C$1:$C$70,LARGE(('Ergeb. Tagesliste'!$F$1:$F$70=$G$2)*(ROW('Ergeb. Tagesliste'!$F$1:$F$70)),COUNTIF('Ergeb. Tagesliste'!$F$1:$F$70,$G$2)+1-ROW(C25))),"")</f>
        <v/>
      </c>
      <c r="D31" s="541" t="str">
        <f t="array" aca="1" ref="D31" ca="1">IFERROR(INDEX('Ergeb. Tagesliste'!$G$1:$G$70,LARGE(('Ergeb. Tagesliste'!$F$1:$F$70=$G$2)*(ROW('Ergeb. Tagesliste'!$F$1:$F$70)),COUNTIF('Ergeb. Tagesliste'!$F$1:$F$70,$G$2)+1-ROW(C25))),"")</f>
        <v/>
      </c>
      <c r="E31" s="277" t="str">
        <f t="array" aca="1" ref="E31" ca="1">IFERROR(INDEX('Ergeb. Tagesliste'!$D$1:$D$70,LARGE(('Ergeb. Tagesliste'!$F$1:$F$70=$G$2)*(ROW('Ergeb. Tagesliste'!$F$1:$F$70)),COUNTIF('Ergeb. Tagesliste'!$F$1:$F$70,$G$2)+1-ROW(C25))),"")</f>
        <v/>
      </c>
      <c r="F31" s="278" t="str">
        <f t="array" aca="1" ref="F31" ca="1">IFERROR(INDEX('Ergeb. Tagesliste'!$E$1:$E$70,LARGE(('Ergeb. Tagesliste'!$F$1:$F$70=$G$2)*(ROW('Ergeb. Tagesliste'!$F$1:$F$70)),COUNTIF('Ergeb. Tagesliste'!$F$1:$F$70,$G$2)+1-ROW(C25))),"")</f>
        <v/>
      </c>
      <c r="G31" s="627"/>
      <c r="H31" s="627"/>
      <c r="I31" s="627"/>
      <c r="J31" s="70" t="str">
        <f t="array" aca="1" ref="J31" ca="1">IFERROR(INDEX('Ergeb. Tagesliste'!$H$1:$H$70,LARGE(('Ergeb. Tagesliste'!$F$1:$F$70=$G$2)*(ROW('Ergeb. Tagesliste'!$F$1:$F$70)),COUNTIF('Ergeb. Tagesliste'!$F$1:$F$70,$G$2)+1-ROW(C25))),"")</f>
        <v/>
      </c>
      <c r="K31" s="267" t="str">
        <f t="array" aca="1" ref="K31" ca="1">IFERROR(INDEX('Ergeb. Tagesliste'!$I$1:$I$70,LARGE(('Ergeb. Tagesliste'!$F$1:$F$70=$G$2)*(ROW('Ergeb. Tagesliste'!$F$1:$F$70)),COUNTIF('Ergeb. Tagesliste'!$F$1:$F$70,$G$2)+1-ROW(C25))),"")</f>
        <v/>
      </c>
      <c r="L31" s="70" t="str">
        <f t="array" aca="1" ref="L31" ca="1">IFERROR(INDEX('Ergeb. Tagesliste'!$J$1:$J$70,LARGE(('Ergeb. Tagesliste'!$F$1:$F$70=$G$2)*(ROW('Ergeb. Tagesliste'!$F$1:$F$70)),COUNTIF('Ergeb. Tagesliste'!$F$1:$F$70,$G$2)+1-ROW(C25))),"")</f>
        <v/>
      </c>
      <c r="M31" s="267" t="str">
        <f t="array" aca="1" ref="M31" ca="1">IFERROR(INDEX('Ergeb. Tagesliste'!$K$1:$K$70,LARGE(('Ergeb. Tagesliste'!$F$1:$F$70=$G$2)*(ROW('Ergeb. Tagesliste'!$F$1:$F$70)),COUNTIF('Ergeb. Tagesliste'!$F$1:$F$70,$G$2)+1-ROW(C25))),"")</f>
        <v/>
      </c>
      <c r="N31" s="70" t="str">
        <f t="array" aca="1" ref="N31" ca="1">IFERROR(INDEX('Ergeb. Tagesliste'!$L$1:$L$70,LARGE(('Ergeb. Tagesliste'!$F$1:$F$70=$G$2)*(ROW('Ergeb. Tagesliste'!$F$1:$F$70)),COUNTIF('Ergeb. Tagesliste'!$F$1:$F$70,$G$2)+1-ROW(C25))),"")</f>
        <v/>
      </c>
      <c r="O31" s="267" t="str">
        <f t="array" aca="1" ref="O31" ca="1">IFERROR(INDEX('Ergeb. Tagesliste'!$M$1:$M$70,LARGE(('Ergeb. Tagesliste'!$F$1:$F$70=$G$2)*(ROW('Ergeb. Tagesliste'!$F$1:$F$70)),COUNTIF('Ergeb. Tagesliste'!$F$1:$F$70,$G$2)+1-ROW(C25))),"")</f>
        <v/>
      </c>
      <c r="P31" s="564" t="str">
        <f t="array" aca="1" ref="P31" ca="1">IFERROR(INDEX('Ergeb. Tagesliste'!$N$1:$N$70,LARGE(('Ergeb. Tagesliste'!$F$1:$F$70=$G$2)*(ROW('Ergeb. Tagesliste'!$F$1:$F$70)),COUNTIF('Ergeb. Tagesliste'!$F$1:$F$70,$G$2)+1-ROW(C25))),"")</f>
        <v/>
      </c>
      <c r="Q31" s="273" t="str">
        <f t="array" aca="1" ref="Q31" ca="1">IFERROR(INDEX('Ergeb. Tagesliste'!$O$1:$O$70,LARGE(('Ergeb. Tagesliste'!$F$1:$F$70=$G$2)*(ROW('Ergeb. Tagesliste'!$F$1:$F$70)),COUNTIF('Ergeb. Tagesliste'!$F$1:$F$70,$G$2)+1-ROW(C25))),"")</f>
        <v/>
      </c>
      <c r="R31" s="66" t="str">
        <f t="array" aca="1" ref="R31" ca="1">IFERROR(INDEX('Ergeb. Tagesliste'!$P$1:$P$70,LARGE(('Ergeb. Tagesliste'!$F$1:$F$70=$G$2)*(ROW('Ergeb. Tagesliste'!$F$1:$F$70)),COUNTIF('Ergeb. Tagesliste'!$F$1:$F$70,$G$2)+1-ROW(C25))),"")</f>
        <v/>
      </c>
    </row>
    <row r="32" spans="1:18" ht="24.75" customHeight="1">
      <c r="A32" s="467" t="str">
        <f t="array" aca="1" ref="A32" ca="1">IFERROR(INDEX('Ergeb. Tagesliste'!$A$1:$A$70,LARGE(('Ergeb. Tagesliste'!$F$1:$F$70=$G$2)*(ROW('Ergeb. Tagesliste'!$F$1:$F$70)),COUNTIF('Ergeb. Tagesliste'!$F$1:$F$70,$G$2)+1-ROW(C26))),"")</f>
        <v/>
      </c>
      <c r="B32" s="66" t="str">
        <f t="array" aca="1" ref="B32" ca="1">IFERROR(INDEX('Ergeb. Tagesliste'!$B$1:$B$70,LARGE(('Ergeb. Tagesliste'!$F$1:$F$70=$G$2)*(ROW('Ergeb. Tagesliste'!$F$1:$F$70)),COUNTIF('Ergeb. Tagesliste'!$F$1:$F$70,$G$2)+1-ROW(C26))),"")</f>
        <v/>
      </c>
      <c r="C32" s="68" t="str">
        <f t="array" aca="1" ref="C32" ca="1">IFERROR(INDEX('Ergeb. Tagesliste'!$C$1:$C$70,LARGE(('Ergeb. Tagesliste'!$F$1:$F$70=$G$2)*(ROW('Ergeb. Tagesliste'!$F$1:$F$70)),COUNTIF('Ergeb. Tagesliste'!$F$1:$F$70,$G$2)+1-ROW(C26))),"")</f>
        <v/>
      </c>
      <c r="D32" s="541" t="str">
        <f t="array" aca="1" ref="D32" ca="1">IFERROR(INDEX('Ergeb. Tagesliste'!$G$1:$G$70,LARGE(('Ergeb. Tagesliste'!$F$1:$F$70=$G$2)*(ROW('Ergeb. Tagesliste'!$F$1:$F$70)),COUNTIF('Ergeb. Tagesliste'!$F$1:$F$70,$G$2)+1-ROW(C26))),"")</f>
        <v/>
      </c>
      <c r="E32" s="277" t="str">
        <f t="array" aca="1" ref="E32" ca="1">IFERROR(INDEX('Ergeb. Tagesliste'!$D$1:$D$70,LARGE(('Ergeb. Tagesliste'!$F$1:$F$70=$G$2)*(ROW('Ergeb. Tagesliste'!$F$1:$F$70)),COUNTIF('Ergeb. Tagesliste'!$F$1:$F$70,$G$2)+1-ROW(C26))),"")</f>
        <v/>
      </c>
      <c r="F32" s="278" t="str">
        <f t="array" aca="1" ref="F32" ca="1">IFERROR(INDEX('Ergeb. Tagesliste'!$E$1:$E$70,LARGE(('Ergeb. Tagesliste'!$F$1:$F$70=$G$2)*(ROW('Ergeb. Tagesliste'!$F$1:$F$70)),COUNTIF('Ergeb. Tagesliste'!$F$1:$F$70,$G$2)+1-ROW(C26))),"")</f>
        <v/>
      </c>
      <c r="G32" s="627"/>
      <c r="H32" s="627"/>
      <c r="I32" s="627"/>
      <c r="J32" s="70" t="str">
        <f t="array" aca="1" ref="J32" ca="1">IFERROR(INDEX('Ergeb. Tagesliste'!$H$1:$H$70,LARGE(('Ergeb. Tagesliste'!$F$1:$F$70=$G$2)*(ROW('Ergeb. Tagesliste'!$F$1:$F$70)),COUNTIF('Ergeb. Tagesliste'!$F$1:$F$70,$G$2)+1-ROW(C26))),"")</f>
        <v/>
      </c>
      <c r="K32" s="267" t="str">
        <f t="array" aca="1" ref="K32" ca="1">IFERROR(INDEX('Ergeb. Tagesliste'!$I$1:$I$70,LARGE(('Ergeb. Tagesliste'!$F$1:$F$70=$G$2)*(ROW('Ergeb. Tagesliste'!$F$1:$F$70)),COUNTIF('Ergeb. Tagesliste'!$F$1:$F$70,$G$2)+1-ROW(C26))),"")</f>
        <v/>
      </c>
      <c r="L32" s="70" t="str">
        <f t="array" aca="1" ref="L32" ca="1">IFERROR(INDEX('Ergeb. Tagesliste'!$J$1:$J$70,LARGE(('Ergeb. Tagesliste'!$F$1:$F$70=$G$2)*(ROW('Ergeb. Tagesliste'!$F$1:$F$70)),COUNTIF('Ergeb. Tagesliste'!$F$1:$F$70,$G$2)+1-ROW(C26))),"")</f>
        <v/>
      </c>
      <c r="M32" s="267" t="str">
        <f t="array" aca="1" ref="M32" ca="1">IFERROR(INDEX('Ergeb. Tagesliste'!$K$1:$K$70,LARGE(('Ergeb. Tagesliste'!$F$1:$F$70=$G$2)*(ROW('Ergeb. Tagesliste'!$F$1:$F$70)),COUNTIF('Ergeb. Tagesliste'!$F$1:$F$70,$G$2)+1-ROW(C26))),"")</f>
        <v/>
      </c>
      <c r="N32" s="70" t="str">
        <f t="array" aca="1" ref="N32" ca="1">IFERROR(INDEX('Ergeb. Tagesliste'!$L$1:$L$70,LARGE(('Ergeb. Tagesliste'!$F$1:$F$70=$G$2)*(ROW('Ergeb. Tagesliste'!$F$1:$F$70)),COUNTIF('Ergeb. Tagesliste'!$F$1:$F$70,$G$2)+1-ROW(C26))),"")</f>
        <v/>
      </c>
      <c r="O32" s="267" t="str">
        <f t="array" aca="1" ref="O32" ca="1">IFERROR(INDEX('Ergeb. Tagesliste'!$M$1:$M$70,LARGE(('Ergeb. Tagesliste'!$F$1:$F$70=$G$2)*(ROW('Ergeb. Tagesliste'!$F$1:$F$70)),COUNTIF('Ergeb. Tagesliste'!$F$1:$F$70,$G$2)+1-ROW(C26))),"")</f>
        <v/>
      </c>
      <c r="P32" s="564" t="str">
        <f t="array" aca="1" ref="P32" ca="1">IFERROR(INDEX('Ergeb. Tagesliste'!$N$1:$N$70,LARGE(('Ergeb. Tagesliste'!$F$1:$F$70=$G$2)*(ROW('Ergeb. Tagesliste'!$F$1:$F$70)),COUNTIF('Ergeb. Tagesliste'!$F$1:$F$70,$G$2)+1-ROW(C26))),"")</f>
        <v/>
      </c>
      <c r="Q32" s="273" t="str">
        <f t="array" aca="1" ref="Q32" ca="1">IFERROR(INDEX('Ergeb. Tagesliste'!$O$1:$O$70,LARGE(('Ergeb. Tagesliste'!$F$1:$F$70=$G$2)*(ROW('Ergeb. Tagesliste'!$F$1:$F$70)),COUNTIF('Ergeb. Tagesliste'!$F$1:$F$70,$G$2)+1-ROW(C26))),"")</f>
        <v/>
      </c>
      <c r="R32" s="66" t="str">
        <f t="array" aca="1" ref="R32" ca="1">IFERROR(INDEX('Ergeb. Tagesliste'!$P$1:$P$70,LARGE(('Ergeb. Tagesliste'!$F$1:$F$70=$G$2)*(ROW('Ergeb. Tagesliste'!$F$1:$F$70)),COUNTIF('Ergeb. Tagesliste'!$F$1:$F$70,$G$2)+1-ROW(C26))),"")</f>
        <v/>
      </c>
    </row>
    <row r="33" spans="1:18" ht="24.75" customHeight="1">
      <c r="A33" s="467" t="str">
        <f t="array" aca="1" ref="A33" ca="1">IFERROR(INDEX('Ergeb. Tagesliste'!$A$1:$A$70,LARGE(('Ergeb. Tagesliste'!$F$1:$F$70=$G$2)*(ROW('Ergeb. Tagesliste'!$F$1:$F$70)),COUNTIF('Ergeb. Tagesliste'!$F$1:$F$70,$G$2)+1-ROW(C27))),"")</f>
        <v/>
      </c>
      <c r="B33" s="66" t="str">
        <f t="array" aca="1" ref="B33" ca="1">IFERROR(INDEX('Ergeb. Tagesliste'!$B$1:$B$70,LARGE(('Ergeb. Tagesliste'!$F$1:$F$70=$G$2)*(ROW('Ergeb. Tagesliste'!$F$1:$F$70)),COUNTIF('Ergeb. Tagesliste'!$F$1:$F$70,$G$2)+1-ROW(C27))),"")</f>
        <v/>
      </c>
      <c r="C33" s="68" t="str">
        <f t="array" aca="1" ref="C33" ca="1">IFERROR(INDEX('Ergeb. Tagesliste'!$C$1:$C$70,LARGE(('Ergeb. Tagesliste'!$F$1:$F$70=$G$2)*(ROW('Ergeb. Tagesliste'!$F$1:$F$70)),COUNTIF('Ergeb. Tagesliste'!$F$1:$F$70,$G$2)+1-ROW(C27))),"")</f>
        <v/>
      </c>
      <c r="D33" s="541" t="str">
        <f t="array" aca="1" ref="D33" ca="1">IFERROR(INDEX('Ergeb. Tagesliste'!$G$1:$G$70,LARGE(('Ergeb. Tagesliste'!$F$1:$F$70=$G$2)*(ROW('Ergeb. Tagesliste'!$F$1:$F$70)),COUNTIF('Ergeb. Tagesliste'!$F$1:$F$70,$G$2)+1-ROW(C27))),"")</f>
        <v/>
      </c>
      <c r="E33" s="277" t="str">
        <f t="array" aca="1" ref="E33" ca="1">IFERROR(INDEX('Ergeb. Tagesliste'!$D$1:$D$70,LARGE(('Ergeb. Tagesliste'!$F$1:$F$70=$G$2)*(ROW('Ergeb. Tagesliste'!$F$1:$F$70)),COUNTIF('Ergeb. Tagesliste'!$F$1:$F$70,$G$2)+1-ROW(C27))),"")</f>
        <v/>
      </c>
      <c r="F33" s="278" t="str">
        <f t="array" aca="1" ref="F33" ca="1">IFERROR(INDEX('Ergeb. Tagesliste'!$E$1:$E$70,LARGE(('Ergeb. Tagesliste'!$F$1:$F$70=$G$2)*(ROW('Ergeb. Tagesliste'!$F$1:$F$70)),COUNTIF('Ergeb. Tagesliste'!$F$1:$F$70,$G$2)+1-ROW(C27))),"")</f>
        <v/>
      </c>
      <c r="G33" s="627"/>
      <c r="H33" s="627"/>
      <c r="I33" s="627"/>
      <c r="J33" s="70" t="str">
        <f t="array" aca="1" ref="J33" ca="1">IFERROR(INDEX('Ergeb. Tagesliste'!$H$1:$H$70,LARGE(('Ergeb. Tagesliste'!$F$1:$F$70=$G$2)*(ROW('Ergeb. Tagesliste'!$F$1:$F$70)),COUNTIF('Ergeb. Tagesliste'!$F$1:$F$70,$G$2)+1-ROW(C27))),"")</f>
        <v/>
      </c>
      <c r="K33" s="267" t="str">
        <f t="array" aca="1" ref="K33" ca="1">IFERROR(INDEX('Ergeb. Tagesliste'!$I$1:$I$70,LARGE(('Ergeb. Tagesliste'!$F$1:$F$70=$G$2)*(ROW('Ergeb. Tagesliste'!$F$1:$F$70)),COUNTIF('Ergeb. Tagesliste'!$F$1:$F$70,$G$2)+1-ROW(C27))),"")</f>
        <v/>
      </c>
      <c r="L33" s="70" t="str">
        <f t="array" aca="1" ref="L33" ca="1">IFERROR(INDEX('Ergeb. Tagesliste'!$J$1:$J$70,LARGE(('Ergeb. Tagesliste'!$F$1:$F$70=$G$2)*(ROW('Ergeb. Tagesliste'!$F$1:$F$70)),COUNTIF('Ergeb. Tagesliste'!$F$1:$F$70,$G$2)+1-ROW(C27))),"")</f>
        <v/>
      </c>
      <c r="M33" s="267" t="str">
        <f t="array" aca="1" ref="M33" ca="1">IFERROR(INDEX('Ergeb. Tagesliste'!$K$1:$K$70,LARGE(('Ergeb. Tagesliste'!$F$1:$F$70=$G$2)*(ROW('Ergeb. Tagesliste'!$F$1:$F$70)),COUNTIF('Ergeb. Tagesliste'!$F$1:$F$70,$G$2)+1-ROW(C27))),"")</f>
        <v/>
      </c>
      <c r="N33" s="70" t="str">
        <f t="array" aca="1" ref="N33" ca="1">IFERROR(INDEX('Ergeb. Tagesliste'!$L$1:$L$70,LARGE(('Ergeb. Tagesliste'!$F$1:$F$70=$G$2)*(ROW('Ergeb. Tagesliste'!$F$1:$F$70)),COUNTIF('Ergeb. Tagesliste'!$F$1:$F$70,$G$2)+1-ROW(C27))),"")</f>
        <v/>
      </c>
      <c r="O33" s="267" t="str">
        <f t="array" aca="1" ref="O33" ca="1">IFERROR(INDEX('Ergeb. Tagesliste'!$M$1:$M$70,LARGE(('Ergeb. Tagesliste'!$F$1:$F$70=$G$2)*(ROW('Ergeb. Tagesliste'!$F$1:$F$70)),COUNTIF('Ergeb. Tagesliste'!$F$1:$F$70,$G$2)+1-ROW(C27))),"")</f>
        <v/>
      </c>
      <c r="P33" s="564" t="str">
        <f t="array" aca="1" ref="P33" ca="1">IFERROR(INDEX('Ergeb. Tagesliste'!$N$1:$N$70,LARGE(('Ergeb. Tagesliste'!$F$1:$F$70=$G$2)*(ROW('Ergeb. Tagesliste'!$F$1:$F$70)),COUNTIF('Ergeb. Tagesliste'!$F$1:$F$70,$G$2)+1-ROW(C27))),"")</f>
        <v/>
      </c>
      <c r="Q33" s="273" t="str">
        <f t="array" aca="1" ref="Q33" ca="1">IFERROR(INDEX('Ergeb. Tagesliste'!$O$1:$O$70,LARGE(('Ergeb. Tagesliste'!$F$1:$F$70=$G$2)*(ROW('Ergeb. Tagesliste'!$F$1:$F$70)),COUNTIF('Ergeb. Tagesliste'!$F$1:$F$70,$G$2)+1-ROW(C27))),"")</f>
        <v/>
      </c>
      <c r="R33" s="66" t="str">
        <f t="array" aca="1" ref="R33" ca="1">IFERROR(INDEX('Ergeb. Tagesliste'!$P$1:$P$70,LARGE(('Ergeb. Tagesliste'!$F$1:$F$70=$G$2)*(ROW('Ergeb. Tagesliste'!$F$1:$F$70)),COUNTIF('Ergeb. Tagesliste'!$F$1:$F$70,$G$2)+1-ROW(C27))),"")</f>
        <v/>
      </c>
    </row>
    <row r="34" spans="1:18" ht="24.75" customHeight="1">
      <c r="A34" s="467" t="str">
        <f t="array" aca="1" ref="A34" ca="1">IFERROR(INDEX('Ergeb. Tagesliste'!$A$1:$A$70,LARGE(('Ergeb. Tagesliste'!$F$1:$F$70=$G$2)*(ROW('Ergeb. Tagesliste'!$F$1:$F$70)),COUNTIF('Ergeb. Tagesliste'!$F$1:$F$70,$G$2)+1-ROW(C28))),"")</f>
        <v/>
      </c>
      <c r="B34" s="66" t="str">
        <f t="array" aca="1" ref="B34" ca="1">IFERROR(INDEX('Ergeb. Tagesliste'!$B$1:$B$70,LARGE(('Ergeb. Tagesliste'!$F$1:$F$70=$G$2)*(ROW('Ergeb. Tagesliste'!$F$1:$F$70)),COUNTIF('Ergeb. Tagesliste'!$F$1:$F$70,$G$2)+1-ROW(C28))),"")</f>
        <v/>
      </c>
      <c r="C34" s="68" t="str">
        <f t="array" aca="1" ref="C34" ca="1">IFERROR(INDEX('Ergeb. Tagesliste'!$C$1:$C$70,LARGE(('Ergeb. Tagesliste'!$F$1:$F$70=$G$2)*(ROW('Ergeb. Tagesliste'!$F$1:$F$70)),COUNTIF('Ergeb. Tagesliste'!$F$1:$F$70,$G$2)+1-ROW(C28))),"")</f>
        <v/>
      </c>
      <c r="D34" s="541" t="str">
        <f t="array" aca="1" ref="D34" ca="1">IFERROR(INDEX('Ergeb. Tagesliste'!$G$1:$G$70,LARGE(('Ergeb. Tagesliste'!$F$1:$F$70=$G$2)*(ROW('Ergeb. Tagesliste'!$F$1:$F$70)),COUNTIF('Ergeb. Tagesliste'!$F$1:$F$70,$G$2)+1-ROW(C28))),"")</f>
        <v/>
      </c>
      <c r="E34" s="277" t="str">
        <f t="array" aca="1" ref="E34" ca="1">IFERROR(INDEX('Ergeb. Tagesliste'!$D$1:$D$70,LARGE(('Ergeb. Tagesliste'!$F$1:$F$70=$G$2)*(ROW('Ergeb. Tagesliste'!$F$1:$F$70)),COUNTIF('Ergeb. Tagesliste'!$F$1:$F$70,$G$2)+1-ROW(C28))),"")</f>
        <v/>
      </c>
      <c r="F34" s="278" t="str">
        <f t="array" aca="1" ref="F34" ca="1">IFERROR(INDEX('Ergeb. Tagesliste'!$E$1:$E$70,LARGE(('Ergeb. Tagesliste'!$F$1:$F$70=$G$2)*(ROW('Ergeb. Tagesliste'!$F$1:$F$70)),COUNTIF('Ergeb. Tagesliste'!$F$1:$F$70,$G$2)+1-ROW(C28))),"")</f>
        <v/>
      </c>
      <c r="G34" s="627"/>
      <c r="H34" s="627"/>
      <c r="I34" s="627"/>
      <c r="J34" s="70" t="str">
        <f t="array" aca="1" ref="J34" ca="1">IFERROR(INDEX('Ergeb. Tagesliste'!$H$1:$H$70,LARGE(('Ergeb. Tagesliste'!$F$1:$F$70=$G$2)*(ROW('Ergeb. Tagesliste'!$F$1:$F$70)),COUNTIF('Ergeb. Tagesliste'!$F$1:$F$70,$G$2)+1-ROW(C28))),"")</f>
        <v/>
      </c>
      <c r="K34" s="267" t="str">
        <f t="array" aca="1" ref="K34" ca="1">IFERROR(INDEX('Ergeb. Tagesliste'!$I$1:$I$70,LARGE(('Ergeb. Tagesliste'!$F$1:$F$70=$G$2)*(ROW('Ergeb. Tagesliste'!$F$1:$F$70)),COUNTIF('Ergeb. Tagesliste'!$F$1:$F$70,$G$2)+1-ROW(C28))),"")</f>
        <v/>
      </c>
      <c r="L34" s="70" t="str">
        <f t="array" aca="1" ref="L34" ca="1">IFERROR(INDEX('Ergeb. Tagesliste'!$J$1:$J$70,LARGE(('Ergeb. Tagesliste'!$F$1:$F$70=$G$2)*(ROW('Ergeb. Tagesliste'!$F$1:$F$70)),COUNTIF('Ergeb. Tagesliste'!$F$1:$F$70,$G$2)+1-ROW(C28))),"")</f>
        <v/>
      </c>
      <c r="M34" s="267" t="str">
        <f t="array" aca="1" ref="M34" ca="1">IFERROR(INDEX('Ergeb. Tagesliste'!$K$1:$K$70,LARGE(('Ergeb. Tagesliste'!$F$1:$F$70=$G$2)*(ROW('Ergeb. Tagesliste'!$F$1:$F$70)),COUNTIF('Ergeb. Tagesliste'!$F$1:$F$70,$G$2)+1-ROW(C28))),"")</f>
        <v/>
      </c>
      <c r="N34" s="70" t="str">
        <f t="array" aca="1" ref="N34" ca="1">IFERROR(INDEX('Ergeb. Tagesliste'!$L$1:$L$70,LARGE(('Ergeb. Tagesliste'!$F$1:$F$70=$G$2)*(ROW('Ergeb. Tagesliste'!$F$1:$F$70)),COUNTIF('Ergeb. Tagesliste'!$F$1:$F$70,$G$2)+1-ROW(C28))),"")</f>
        <v/>
      </c>
      <c r="O34" s="267" t="str">
        <f t="array" aca="1" ref="O34" ca="1">IFERROR(INDEX('Ergeb. Tagesliste'!$M$1:$M$70,LARGE(('Ergeb. Tagesliste'!$F$1:$F$70=$G$2)*(ROW('Ergeb. Tagesliste'!$F$1:$F$70)),COUNTIF('Ergeb. Tagesliste'!$F$1:$F$70,$G$2)+1-ROW(C28))),"")</f>
        <v/>
      </c>
      <c r="P34" s="564" t="str">
        <f t="array" aca="1" ref="P34" ca="1">IFERROR(INDEX('Ergeb. Tagesliste'!$N$1:$N$70,LARGE(('Ergeb. Tagesliste'!$F$1:$F$70=$G$2)*(ROW('Ergeb. Tagesliste'!$F$1:$F$70)),COUNTIF('Ergeb. Tagesliste'!$F$1:$F$70,$G$2)+1-ROW(C28))),"")</f>
        <v/>
      </c>
      <c r="Q34" s="273" t="str">
        <f t="array" aca="1" ref="Q34" ca="1">IFERROR(INDEX('Ergeb. Tagesliste'!$O$1:$O$70,LARGE(('Ergeb. Tagesliste'!$F$1:$F$70=$G$2)*(ROW('Ergeb. Tagesliste'!$F$1:$F$70)),COUNTIF('Ergeb. Tagesliste'!$F$1:$F$70,$G$2)+1-ROW(C28))),"")</f>
        <v/>
      </c>
      <c r="R34" s="66" t="str">
        <f t="array" aca="1" ref="R34" ca="1">IFERROR(INDEX('Ergeb. Tagesliste'!$P$1:$P$70,LARGE(('Ergeb. Tagesliste'!$F$1:$F$70=$G$2)*(ROW('Ergeb. Tagesliste'!$F$1:$F$70)),COUNTIF('Ergeb. Tagesliste'!$F$1:$F$70,$G$2)+1-ROW(C28))),"")</f>
        <v/>
      </c>
    </row>
    <row r="35" spans="1:18" ht="24.75" customHeight="1">
      <c r="A35" s="467" t="str">
        <f t="array" aca="1" ref="A35" ca="1">IFERROR(INDEX('Ergeb. Tagesliste'!$A$1:$A$70,LARGE(('Ergeb. Tagesliste'!$F$1:$F$70=$G$2)*(ROW('Ergeb. Tagesliste'!$F$1:$F$70)),COUNTIF('Ergeb. Tagesliste'!$F$1:$F$70,$G$2)+1-ROW(C29))),"")</f>
        <v/>
      </c>
      <c r="B35" s="66" t="str">
        <f t="array" aca="1" ref="B35" ca="1">IFERROR(INDEX('Ergeb. Tagesliste'!$B$1:$B$70,LARGE(('Ergeb. Tagesliste'!$F$1:$F$70=$G$2)*(ROW('Ergeb. Tagesliste'!$F$1:$F$70)),COUNTIF('Ergeb. Tagesliste'!$F$1:$F$70,$G$2)+1-ROW(C29))),"")</f>
        <v/>
      </c>
      <c r="C35" s="68" t="str">
        <f t="array" aca="1" ref="C35" ca="1">IFERROR(INDEX('Ergeb. Tagesliste'!$C$1:$C$70,LARGE(('Ergeb. Tagesliste'!$F$1:$F$70=$G$2)*(ROW('Ergeb. Tagesliste'!$F$1:$F$70)),COUNTIF('Ergeb. Tagesliste'!$F$1:$F$70,$G$2)+1-ROW(C29))),"")</f>
        <v/>
      </c>
      <c r="D35" s="541" t="str">
        <f t="array" aca="1" ref="D35" ca="1">IFERROR(INDEX('Ergeb. Tagesliste'!$G$1:$G$70,LARGE(('Ergeb. Tagesliste'!$F$1:$F$70=$G$2)*(ROW('Ergeb. Tagesliste'!$F$1:$F$70)),COUNTIF('Ergeb. Tagesliste'!$F$1:$F$70,$G$2)+1-ROW(C29))),"")</f>
        <v/>
      </c>
      <c r="E35" s="277" t="str">
        <f t="array" aca="1" ref="E35" ca="1">IFERROR(INDEX('Ergeb. Tagesliste'!$D$1:$D$70,LARGE(('Ergeb. Tagesliste'!$F$1:$F$70=$G$2)*(ROW('Ergeb. Tagesliste'!$F$1:$F$70)),COUNTIF('Ergeb. Tagesliste'!$F$1:$F$70,$G$2)+1-ROW(C29))),"")</f>
        <v/>
      </c>
      <c r="F35" s="278" t="str">
        <f t="array" aca="1" ref="F35" ca="1">IFERROR(INDEX('Ergeb. Tagesliste'!$E$1:$E$70,LARGE(('Ergeb. Tagesliste'!$F$1:$F$70=$G$2)*(ROW('Ergeb. Tagesliste'!$F$1:$F$70)),COUNTIF('Ergeb. Tagesliste'!$F$1:$F$70,$G$2)+1-ROW(C29))),"")</f>
        <v/>
      </c>
      <c r="G35" s="627"/>
      <c r="H35" s="627"/>
      <c r="I35" s="627"/>
      <c r="J35" s="70" t="str">
        <f t="array" aca="1" ref="J35" ca="1">IFERROR(INDEX('Ergeb. Tagesliste'!$H$1:$H$70,LARGE(('Ergeb. Tagesliste'!$F$1:$F$70=$G$2)*(ROW('Ergeb. Tagesliste'!$F$1:$F$70)),COUNTIF('Ergeb. Tagesliste'!$F$1:$F$70,$G$2)+1-ROW(C29))),"")</f>
        <v/>
      </c>
      <c r="K35" s="267" t="str">
        <f t="array" aca="1" ref="K35" ca="1">IFERROR(INDEX('Ergeb. Tagesliste'!$I$1:$I$70,LARGE(('Ergeb. Tagesliste'!$F$1:$F$70=$G$2)*(ROW('Ergeb. Tagesliste'!$F$1:$F$70)),COUNTIF('Ergeb. Tagesliste'!$F$1:$F$70,$G$2)+1-ROW(C29))),"")</f>
        <v/>
      </c>
      <c r="L35" s="70" t="str">
        <f t="array" aca="1" ref="L35" ca="1">IFERROR(INDEX('Ergeb. Tagesliste'!$J$1:$J$70,LARGE(('Ergeb. Tagesliste'!$F$1:$F$70=$G$2)*(ROW('Ergeb. Tagesliste'!$F$1:$F$70)),COUNTIF('Ergeb. Tagesliste'!$F$1:$F$70,$G$2)+1-ROW(C29))),"")</f>
        <v/>
      </c>
      <c r="M35" s="267" t="str">
        <f t="array" aca="1" ref="M35" ca="1">IFERROR(INDEX('Ergeb. Tagesliste'!$K$1:$K$70,LARGE(('Ergeb. Tagesliste'!$F$1:$F$70=$G$2)*(ROW('Ergeb. Tagesliste'!$F$1:$F$70)),COUNTIF('Ergeb. Tagesliste'!$F$1:$F$70,$G$2)+1-ROW(C29))),"")</f>
        <v/>
      </c>
      <c r="N35" s="70" t="str">
        <f t="array" aca="1" ref="N35" ca="1">IFERROR(INDEX('Ergeb. Tagesliste'!$L$1:$L$70,LARGE(('Ergeb. Tagesliste'!$F$1:$F$70=$G$2)*(ROW('Ergeb. Tagesliste'!$F$1:$F$70)),COUNTIF('Ergeb. Tagesliste'!$F$1:$F$70,$G$2)+1-ROW(C29))),"")</f>
        <v/>
      </c>
      <c r="O35" s="267" t="str">
        <f t="array" aca="1" ref="O35" ca="1">IFERROR(INDEX('Ergeb. Tagesliste'!$M$1:$M$70,LARGE(('Ergeb. Tagesliste'!$F$1:$F$70=$G$2)*(ROW('Ergeb. Tagesliste'!$F$1:$F$70)),COUNTIF('Ergeb. Tagesliste'!$F$1:$F$70,$G$2)+1-ROW(C29))),"")</f>
        <v/>
      </c>
      <c r="P35" s="564" t="str">
        <f t="array" aca="1" ref="P35" ca="1">IFERROR(INDEX('Ergeb. Tagesliste'!$N$1:$N$70,LARGE(('Ergeb. Tagesliste'!$F$1:$F$70=$G$2)*(ROW('Ergeb. Tagesliste'!$F$1:$F$70)),COUNTIF('Ergeb. Tagesliste'!$F$1:$F$70,$G$2)+1-ROW(C29))),"")</f>
        <v/>
      </c>
      <c r="Q35" s="273" t="str">
        <f t="array" aca="1" ref="Q35" ca="1">IFERROR(INDEX('Ergeb. Tagesliste'!$O$1:$O$70,LARGE(('Ergeb. Tagesliste'!$F$1:$F$70=$G$2)*(ROW('Ergeb. Tagesliste'!$F$1:$F$70)),COUNTIF('Ergeb. Tagesliste'!$F$1:$F$70,$G$2)+1-ROW(C29))),"")</f>
        <v/>
      </c>
      <c r="R35" s="66" t="str">
        <f t="array" aca="1" ref="R35" ca="1">IFERROR(INDEX('Ergeb. Tagesliste'!$P$1:$P$70,LARGE(('Ergeb. Tagesliste'!$F$1:$F$70=$G$2)*(ROW('Ergeb. Tagesliste'!$F$1:$F$70)),COUNTIF('Ergeb. Tagesliste'!$F$1:$F$70,$G$2)+1-ROW(C29))),"")</f>
        <v/>
      </c>
    </row>
    <row r="36" spans="1:18" ht="24.75" customHeight="1">
      <c r="A36" s="467" t="str">
        <f t="array" aca="1" ref="A36" ca="1">IFERROR(INDEX('Ergeb. Tagesliste'!$A$1:$A$70,LARGE(('Ergeb. Tagesliste'!$F$1:$F$70=$G$2)*(ROW('Ergeb. Tagesliste'!$F$1:$F$70)),COUNTIF('Ergeb. Tagesliste'!$F$1:$F$70,$G$2)+1-ROW(C30))),"")</f>
        <v/>
      </c>
      <c r="B36" s="66" t="str">
        <f t="array" aca="1" ref="B36" ca="1">IFERROR(INDEX('Ergeb. Tagesliste'!$B$1:$B$70,LARGE(('Ergeb. Tagesliste'!$F$1:$F$70=$G$2)*(ROW('Ergeb. Tagesliste'!$F$1:$F$70)),COUNTIF('Ergeb. Tagesliste'!$F$1:$F$70,$G$2)+1-ROW(C30))),"")</f>
        <v/>
      </c>
      <c r="C36" s="68" t="str">
        <f t="array" aca="1" ref="C36" ca="1">IFERROR(INDEX('Ergeb. Tagesliste'!$C$1:$C$70,LARGE(('Ergeb. Tagesliste'!$F$1:$F$70=$G$2)*(ROW('Ergeb. Tagesliste'!$F$1:$F$70)),COUNTIF('Ergeb. Tagesliste'!$F$1:$F$70,$G$2)+1-ROW(C30))),"")</f>
        <v/>
      </c>
      <c r="D36" s="541" t="str">
        <f t="array" aca="1" ref="D36" ca="1">IFERROR(INDEX('Ergeb. Tagesliste'!$G$1:$G$70,LARGE(('Ergeb. Tagesliste'!$F$1:$F$70=$G$2)*(ROW('Ergeb. Tagesliste'!$F$1:$F$70)),COUNTIF('Ergeb. Tagesliste'!$F$1:$F$70,$G$2)+1-ROW(C30))),"")</f>
        <v/>
      </c>
      <c r="E36" s="277" t="str">
        <f t="array" aca="1" ref="E36" ca="1">IFERROR(INDEX('Ergeb. Tagesliste'!$D$1:$D$70,LARGE(('Ergeb. Tagesliste'!$F$1:$F$70=$G$2)*(ROW('Ergeb. Tagesliste'!$F$1:$F$70)),COUNTIF('Ergeb. Tagesliste'!$F$1:$F$70,$G$2)+1-ROW(C30))),"")</f>
        <v/>
      </c>
      <c r="F36" s="278" t="str">
        <f t="array" aca="1" ref="F36" ca="1">IFERROR(INDEX('Ergeb. Tagesliste'!$E$1:$E$70,LARGE(('Ergeb. Tagesliste'!$F$1:$F$70=$G$2)*(ROW('Ergeb. Tagesliste'!$F$1:$F$70)),COUNTIF('Ergeb. Tagesliste'!$F$1:$F$70,$G$2)+1-ROW(C30))),"")</f>
        <v/>
      </c>
      <c r="G36" s="627"/>
      <c r="H36" s="627"/>
      <c r="I36" s="627"/>
      <c r="J36" s="70" t="str">
        <f t="array" aca="1" ref="J36" ca="1">IFERROR(INDEX('Ergeb. Tagesliste'!$H$1:$H$70,LARGE(('Ergeb. Tagesliste'!$F$1:$F$70=$G$2)*(ROW('Ergeb. Tagesliste'!$F$1:$F$70)),COUNTIF('Ergeb. Tagesliste'!$F$1:$F$70,$G$2)+1-ROW(C30))),"")</f>
        <v/>
      </c>
      <c r="K36" s="267" t="str">
        <f t="array" aca="1" ref="K36" ca="1">IFERROR(INDEX('Ergeb. Tagesliste'!$I$1:$I$70,LARGE(('Ergeb. Tagesliste'!$F$1:$F$70=$G$2)*(ROW('Ergeb. Tagesliste'!$F$1:$F$70)),COUNTIF('Ergeb. Tagesliste'!$F$1:$F$70,$G$2)+1-ROW(C30))),"")</f>
        <v/>
      </c>
      <c r="L36" s="70" t="str">
        <f t="array" aca="1" ref="L36" ca="1">IFERROR(INDEX('Ergeb. Tagesliste'!$J$1:$J$70,LARGE(('Ergeb. Tagesliste'!$F$1:$F$70=$G$2)*(ROW('Ergeb. Tagesliste'!$F$1:$F$70)),COUNTIF('Ergeb. Tagesliste'!$F$1:$F$70,$G$2)+1-ROW(C30))),"")</f>
        <v/>
      </c>
      <c r="M36" s="267" t="str">
        <f t="array" aca="1" ref="M36" ca="1">IFERROR(INDEX('Ergeb. Tagesliste'!$K$1:$K$70,LARGE(('Ergeb. Tagesliste'!$F$1:$F$70=$G$2)*(ROW('Ergeb. Tagesliste'!$F$1:$F$70)),COUNTIF('Ergeb. Tagesliste'!$F$1:$F$70,$G$2)+1-ROW(C30))),"")</f>
        <v/>
      </c>
      <c r="N36" s="70" t="str">
        <f t="array" aca="1" ref="N36" ca="1">IFERROR(INDEX('Ergeb. Tagesliste'!$L$1:$L$70,LARGE(('Ergeb. Tagesliste'!$F$1:$F$70=$G$2)*(ROW('Ergeb. Tagesliste'!$F$1:$F$70)),COUNTIF('Ergeb. Tagesliste'!$F$1:$F$70,$G$2)+1-ROW(C30))),"")</f>
        <v/>
      </c>
      <c r="O36" s="267" t="str">
        <f t="array" aca="1" ref="O36" ca="1">IFERROR(INDEX('Ergeb. Tagesliste'!$M$1:$M$70,LARGE(('Ergeb. Tagesliste'!$F$1:$F$70=$G$2)*(ROW('Ergeb. Tagesliste'!$F$1:$F$70)),COUNTIF('Ergeb. Tagesliste'!$F$1:$F$70,$G$2)+1-ROW(C30))),"")</f>
        <v/>
      </c>
      <c r="P36" s="564" t="str">
        <f t="array" aca="1" ref="P36" ca="1">IFERROR(INDEX('Ergeb. Tagesliste'!$N$1:$N$70,LARGE(('Ergeb. Tagesliste'!$F$1:$F$70=$G$2)*(ROW('Ergeb. Tagesliste'!$F$1:$F$70)),COUNTIF('Ergeb. Tagesliste'!$F$1:$F$70,$G$2)+1-ROW(C30))),"")</f>
        <v/>
      </c>
      <c r="Q36" s="273" t="str">
        <f t="array" aca="1" ref="Q36" ca="1">IFERROR(INDEX('Ergeb. Tagesliste'!$O$1:$O$70,LARGE(('Ergeb. Tagesliste'!$F$1:$F$70=$G$2)*(ROW('Ergeb. Tagesliste'!$F$1:$F$70)),COUNTIF('Ergeb. Tagesliste'!$F$1:$F$70,$G$2)+1-ROW(C30))),"")</f>
        <v/>
      </c>
      <c r="R36" s="66" t="str">
        <f t="array" aca="1" ref="R36" ca="1">IFERROR(INDEX('Ergeb. Tagesliste'!$P$1:$P$70,LARGE(('Ergeb. Tagesliste'!$F$1:$F$70=$G$2)*(ROW('Ergeb. Tagesliste'!$F$1:$F$70)),COUNTIF('Ergeb. Tagesliste'!$F$1:$F$70,$G$2)+1-ROW(C30))),"")</f>
        <v/>
      </c>
    </row>
    <row r="37" spans="1:18" ht="24.75" customHeight="1">
      <c r="A37" s="467" t="str">
        <f t="array" aca="1" ref="A37" ca="1">IFERROR(INDEX('Ergeb. Tagesliste'!$A$1:$A$70,LARGE(('Ergeb. Tagesliste'!$F$1:$F$70=$G$2)*(ROW('Ergeb. Tagesliste'!$F$1:$F$70)),COUNTIF('Ergeb. Tagesliste'!$F$1:$F$70,$G$2)+1-ROW(C31))),"")</f>
        <v/>
      </c>
      <c r="B37" s="66" t="str">
        <f t="array" aca="1" ref="B37" ca="1">IFERROR(INDEX('Ergeb. Tagesliste'!$B$1:$B$70,LARGE(('Ergeb. Tagesliste'!$F$1:$F$70=$G$2)*(ROW('Ergeb. Tagesliste'!$F$1:$F$70)),COUNTIF('Ergeb. Tagesliste'!$F$1:$F$70,$G$2)+1-ROW(C31))),"")</f>
        <v/>
      </c>
      <c r="C37" s="68" t="str">
        <f t="array" aca="1" ref="C37" ca="1">IFERROR(INDEX('Ergeb. Tagesliste'!$C$1:$C$70,LARGE(('Ergeb. Tagesliste'!$F$1:$F$70=$G$2)*(ROW('Ergeb. Tagesliste'!$F$1:$F$70)),COUNTIF('Ergeb. Tagesliste'!$F$1:$F$70,$G$2)+1-ROW(C31))),"")</f>
        <v/>
      </c>
      <c r="D37" s="541" t="str">
        <f t="array" aca="1" ref="D37" ca="1">IFERROR(INDEX('Ergeb. Tagesliste'!$G$1:$G$70,LARGE(('Ergeb. Tagesliste'!$F$1:$F$70=$G$2)*(ROW('Ergeb. Tagesliste'!$F$1:$F$70)),COUNTIF('Ergeb. Tagesliste'!$F$1:$F$70,$G$2)+1-ROW(C31))),"")</f>
        <v/>
      </c>
      <c r="E37" s="277" t="str">
        <f t="array" aca="1" ref="E37" ca="1">IFERROR(INDEX('Ergeb. Tagesliste'!$D$1:$D$70,LARGE(('Ergeb. Tagesliste'!$F$1:$F$70=$G$2)*(ROW('Ergeb. Tagesliste'!$F$1:$F$70)),COUNTIF('Ergeb. Tagesliste'!$F$1:$F$70,$G$2)+1-ROW(C31))),"")</f>
        <v/>
      </c>
      <c r="F37" s="278" t="str">
        <f t="array" aca="1" ref="F37" ca="1">IFERROR(INDEX('Ergeb. Tagesliste'!$E$1:$E$70,LARGE(('Ergeb. Tagesliste'!$F$1:$F$70=$G$2)*(ROW('Ergeb. Tagesliste'!$F$1:$F$70)),COUNTIF('Ergeb. Tagesliste'!$F$1:$F$70,$G$2)+1-ROW(C31))),"")</f>
        <v/>
      </c>
      <c r="G37" s="627"/>
      <c r="H37" s="627"/>
      <c r="I37" s="627"/>
      <c r="J37" s="70" t="str">
        <f t="array" aca="1" ref="J37" ca="1">IFERROR(INDEX('Ergeb. Tagesliste'!$H$1:$H$70,LARGE(('Ergeb. Tagesliste'!$F$1:$F$70=$G$2)*(ROW('Ergeb. Tagesliste'!$F$1:$F$70)),COUNTIF('Ergeb. Tagesliste'!$F$1:$F$70,$G$2)+1-ROW(C31))),"")</f>
        <v/>
      </c>
      <c r="K37" s="267" t="str">
        <f t="array" aca="1" ref="K37" ca="1">IFERROR(INDEX('Ergeb. Tagesliste'!$I$1:$I$70,LARGE(('Ergeb. Tagesliste'!$F$1:$F$70=$G$2)*(ROW('Ergeb. Tagesliste'!$F$1:$F$70)),COUNTIF('Ergeb. Tagesliste'!$F$1:$F$70,$G$2)+1-ROW(C31))),"")</f>
        <v/>
      </c>
      <c r="L37" s="70" t="str">
        <f t="array" aca="1" ref="L37" ca="1">IFERROR(INDEX('Ergeb. Tagesliste'!$J$1:$J$70,LARGE(('Ergeb. Tagesliste'!$F$1:$F$70=$G$2)*(ROW('Ergeb. Tagesliste'!$F$1:$F$70)),COUNTIF('Ergeb. Tagesliste'!$F$1:$F$70,$G$2)+1-ROW(C31))),"")</f>
        <v/>
      </c>
      <c r="M37" s="267" t="str">
        <f t="array" aca="1" ref="M37" ca="1">IFERROR(INDEX('Ergeb. Tagesliste'!$K$1:$K$70,LARGE(('Ergeb. Tagesliste'!$F$1:$F$70=$G$2)*(ROW('Ergeb. Tagesliste'!$F$1:$F$70)),COUNTIF('Ergeb. Tagesliste'!$F$1:$F$70,$G$2)+1-ROW(C31))),"")</f>
        <v/>
      </c>
      <c r="N37" s="70" t="str">
        <f t="array" aca="1" ref="N37" ca="1">IFERROR(INDEX('Ergeb. Tagesliste'!$L$1:$L$70,LARGE(('Ergeb. Tagesliste'!$F$1:$F$70=$G$2)*(ROW('Ergeb. Tagesliste'!$F$1:$F$70)),COUNTIF('Ergeb. Tagesliste'!$F$1:$F$70,$G$2)+1-ROW(C31))),"")</f>
        <v/>
      </c>
      <c r="O37" s="267" t="str">
        <f t="array" aca="1" ref="O37" ca="1">IFERROR(INDEX('Ergeb. Tagesliste'!$M$1:$M$70,LARGE(('Ergeb. Tagesliste'!$F$1:$F$70=$G$2)*(ROW('Ergeb. Tagesliste'!$F$1:$F$70)),COUNTIF('Ergeb. Tagesliste'!$F$1:$F$70,$G$2)+1-ROW(C31))),"")</f>
        <v/>
      </c>
      <c r="P37" s="564" t="str">
        <f t="array" aca="1" ref="P37" ca="1">IFERROR(INDEX('Ergeb. Tagesliste'!$N$1:$N$70,LARGE(('Ergeb. Tagesliste'!$F$1:$F$70=$G$2)*(ROW('Ergeb. Tagesliste'!$F$1:$F$70)),COUNTIF('Ergeb. Tagesliste'!$F$1:$F$70,$G$2)+1-ROW(C31))),"")</f>
        <v/>
      </c>
      <c r="Q37" s="273" t="str">
        <f t="array" aca="1" ref="Q37" ca="1">IFERROR(INDEX('Ergeb. Tagesliste'!$O$1:$O$70,LARGE(('Ergeb. Tagesliste'!$F$1:$F$70=$G$2)*(ROW('Ergeb. Tagesliste'!$F$1:$F$70)),COUNTIF('Ergeb. Tagesliste'!$F$1:$F$70,$G$2)+1-ROW(C31))),"")</f>
        <v/>
      </c>
      <c r="R37" s="66" t="str">
        <f t="array" aca="1" ref="R37" ca="1">IFERROR(INDEX('Ergeb. Tagesliste'!$P$1:$P$70,LARGE(('Ergeb. Tagesliste'!$F$1:$F$70=$G$2)*(ROW('Ergeb. Tagesliste'!$F$1:$F$70)),COUNTIF('Ergeb. Tagesliste'!$F$1:$F$70,$G$2)+1-ROW(C31))),"")</f>
        <v/>
      </c>
    </row>
    <row r="38" spans="1:18" ht="24.75" customHeight="1">
      <c r="A38" s="467" t="str">
        <f t="array" aca="1" ref="A38" ca="1">IFERROR(INDEX('Ergeb. Tagesliste'!$A$1:$A$70,LARGE(('Ergeb. Tagesliste'!$F$1:$F$70=$G$2)*(ROW('Ergeb. Tagesliste'!$F$1:$F$70)),COUNTIF('Ergeb. Tagesliste'!$F$1:$F$70,$G$2)+1-ROW(C32))),"")</f>
        <v/>
      </c>
      <c r="B38" s="66" t="str">
        <f t="array" aca="1" ref="B38" ca="1">IFERROR(INDEX('Ergeb. Tagesliste'!$B$1:$B$70,LARGE(('Ergeb. Tagesliste'!$F$1:$F$70=$G$2)*(ROW('Ergeb. Tagesliste'!$F$1:$F$70)),COUNTIF('Ergeb. Tagesliste'!$F$1:$F$70,$G$2)+1-ROW(C32))),"")</f>
        <v/>
      </c>
      <c r="C38" s="68" t="str">
        <f t="array" aca="1" ref="C38" ca="1">IFERROR(INDEX('Ergeb. Tagesliste'!$C$1:$C$70,LARGE(('Ergeb. Tagesliste'!$F$1:$F$70=$G$2)*(ROW('Ergeb. Tagesliste'!$F$1:$F$70)),COUNTIF('Ergeb. Tagesliste'!$F$1:$F$70,$G$2)+1-ROW(C32))),"")</f>
        <v/>
      </c>
      <c r="D38" s="541" t="str">
        <f t="array" aca="1" ref="D38" ca="1">IFERROR(INDEX('Ergeb. Tagesliste'!$G$1:$G$70,LARGE(('Ergeb. Tagesliste'!$F$1:$F$70=$G$2)*(ROW('Ergeb. Tagesliste'!$F$1:$F$70)),COUNTIF('Ergeb. Tagesliste'!$F$1:$F$70,$G$2)+1-ROW(C32))),"")</f>
        <v/>
      </c>
      <c r="E38" s="277" t="str">
        <f t="array" aca="1" ref="E38" ca="1">IFERROR(INDEX('Ergeb. Tagesliste'!$D$1:$D$70,LARGE(('Ergeb. Tagesliste'!$F$1:$F$70=$G$2)*(ROW('Ergeb. Tagesliste'!$F$1:$F$70)),COUNTIF('Ergeb. Tagesliste'!$F$1:$F$70,$G$2)+1-ROW(C32))),"")</f>
        <v/>
      </c>
      <c r="F38" s="278" t="str">
        <f t="array" aca="1" ref="F38" ca="1">IFERROR(INDEX('Ergeb. Tagesliste'!$E$1:$E$70,LARGE(('Ergeb. Tagesliste'!$F$1:$F$70=$G$2)*(ROW('Ergeb. Tagesliste'!$F$1:$F$70)),COUNTIF('Ergeb. Tagesliste'!$F$1:$F$70,$G$2)+1-ROW(C32))),"")</f>
        <v/>
      </c>
      <c r="G38" s="627"/>
      <c r="H38" s="627"/>
      <c r="I38" s="627"/>
      <c r="J38" s="70" t="str">
        <f t="array" aca="1" ref="J38" ca="1">IFERROR(INDEX('Ergeb. Tagesliste'!$H$1:$H$70,LARGE(('Ergeb. Tagesliste'!$F$1:$F$70=$G$2)*(ROW('Ergeb. Tagesliste'!$F$1:$F$70)),COUNTIF('Ergeb. Tagesliste'!$F$1:$F$70,$G$2)+1-ROW(C32))),"")</f>
        <v/>
      </c>
      <c r="K38" s="267" t="str">
        <f t="array" aca="1" ref="K38" ca="1">IFERROR(INDEX('Ergeb. Tagesliste'!$I$1:$I$70,LARGE(('Ergeb. Tagesliste'!$F$1:$F$70=$G$2)*(ROW('Ergeb. Tagesliste'!$F$1:$F$70)),COUNTIF('Ergeb. Tagesliste'!$F$1:$F$70,$G$2)+1-ROW(C32))),"")</f>
        <v/>
      </c>
      <c r="L38" s="70" t="str">
        <f t="array" aca="1" ref="L38" ca="1">IFERROR(INDEX('Ergeb. Tagesliste'!$J$1:$J$70,LARGE(('Ergeb. Tagesliste'!$F$1:$F$70=$G$2)*(ROW('Ergeb. Tagesliste'!$F$1:$F$70)),COUNTIF('Ergeb. Tagesliste'!$F$1:$F$70,$G$2)+1-ROW(C32))),"")</f>
        <v/>
      </c>
      <c r="M38" s="267" t="str">
        <f t="array" aca="1" ref="M38" ca="1">IFERROR(INDEX('Ergeb. Tagesliste'!$K$1:$K$70,LARGE(('Ergeb. Tagesliste'!$F$1:$F$70=$G$2)*(ROW('Ergeb. Tagesliste'!$F$1:$F$70)),COUNTIF('Ergeb. Tagesliste'!$F$1:$F$70,$G$2)+1-ROW(C32))),"")</f>
        <v/>
      </c>
      <c r="N38" s="70" t="str">
        <f t="array" aca="1" ref="N38" ca="1">IFERROR(INDEX('Ergeb. Tagesliste'!$L$1:$L$70,LARGE(('Ergeb. Tagesliste'!$F$1:$F$70=$G$2)*(ROW('Ergeb. Tagesliste'!$F$1:$F$70)),COUNTIF('Ergeb. Tagesliste'!$F$1:$F$70,$G$2)+1-ROW(C32))),"")</f>
        <v/>
      </c>
      <c r="O38" s="267" t="str">
        <f t="array" aca="1" ref="O38" ca="1">IFERROR(INDEX('Ergeb. Tagesliste'!$M$1:$M$70,LARGE(('Ergeb. Tagesliste'!$F$1:$F$70=$G$2)*(ROW('Ergeb. Tagesliste'!$F$1:$F$70)),COUNTIF('Ergeb. Tagesliste'!$F$1:$F$70,$G$2)+1-ROW(C32))),"")</f>
        <v/>
      </c>
      <c r="P38" s="564" t="str">
        <f t="array" aca="1" ref="P38" ca="1">IFERROR(INDEX('Ergeb. Tagesliste'!$N$1:$N$70,LARGE(('Ergeb. Tagesliste'!$F$1:$F$70=$G$2)*(ROW('Ergeb. Tagesliste'!$F$1:$F$70)),COUNTIF('Ergeb. Tagesliste'!$F$1:$F$70,$G$2)+1-ROW(C32))),"")</f>
        <v/>
      </c>
      <c r="Q38" s="273" t="str">
        <f t="array" aca="1" ref="Q38" ca="1">IFERROR(INDEX('Ergeb. Tagesliste'!$O$1:$O$70,LARGE(('Ergeb. Tagesliste'!$F$1:$F$70=$G$2)*(ROW('Ergeb. Tagesliste'!$F$1:$F$70)),COUNTIF('Ergeb. Tagesliste'!$F$1:$F$70,$G$2)+1-ROW(C32))),"")</f>
        <v/>
      </c>
      <c r="R38" s="66" t="str">
        <f t="array" aca="1" ref="R38" ca="1">IFERROR(INDEX('Ergeb. Tagesliste'!$P$1:$P$70,LARGE(('Ergeb. Tagesliste'!$F$1:$F$70=$G$2)*(ROW('Ergeb. Tagesliste'!$F$1:$F$70)),COUNTIF('Ergeb. Tagesliste'!$F$1:$F$70,$G$2)+1-ROW(C32))),"")</f>
        <v/>
      </c>
    </row>
    <row r="39" spans="1:18" ht="24.75" customHeight="1">
      <c r="A39" s="467" t="str">
        <f t="array" aca="1" ref="A39" ca="1">IFERROR(INDEX('Ergeb. Tagesliste'!$A$1:$A$70,LARGE(('Ergeb. Tagesliste'!$F$1:$F$70=$G$2)*(ROW('Ergeb. Tagesliste'!$F$1:$F$70)),COUNTIF('Ergeb. Tagesliste'!$F$1:$F$70,$G$2)+1-ROW(C33))),"")</f>
        <v/>
      </c>
      <c r="B39" s="66" t="str">
        <f t="array" aca="1" ref="B39" ca="1">IFERROR(INDEX('Ergeb. Tagesliste'!$B$1:$B$70,LARGE(('Ergeb. Tagesliste'!$F$1:$F$70=$G$2)*(ROW('Ergeb. Tagesliste'!$F$1:$F$70)),COUNTIF('Ergeb. Tagesliste'!$F$1:$F$70,$G$2)+1-ROW(C33))),"")</f>
        <v/>
      </c>
      <c r="C39" s="68" t="str">
        <f t="array" aca="1" ref="C39" ca="1">IFERROR(INDEX('Ergeb. Tagesliste'!$C$1:$C$70,LARGE(('Ergeb. Tagesliste'!$F$1:$F$70=$G$2)*(ROW('Ergeb. Tagesliste'!$F$1:$F$70)),COUNTIF('Ergeb. Tagesliste'!$F$1:$F$70,$G$2)+1-ROW(C33))),"")</f>
        <v/>
      </c>
      <c r="D39" s="541" t="str">
        <f t="array" aca="1" ref="D39" ca="1">IFERROR(INDEX('Ergeb. Tagesliste'!$G$1:$G$70,LARGE(('Ergeb. Tagesliste'!$F$1:$F$70=$G$2)*(ROW('Ergeb. Tagesliste'!$F$1:$F$70)),COUNTIF('Ergeb. Tagesliste'!$F$1:$F$70,$G$2)+1-ROW(C33))),"")</f>
        <v/>
      </c>
      <c r="E39" s="277" t="str">
        <f t="array" aca="1" ref="E39" ca="1">IFERROR(INDEX('Ergeb. Tagesliste'!$D$1:$D$70,LARGE(('Ergeb. Tagesliste'!$F$1:$F$70=$G$2)*(ROW('Ergeb. Tagesliste'!$F$1:$F$70)),COUNTIF('Ergeb. Tagesliste'!$F$1:$F$70,$G$2)+1-ROW(C33))),"")</f>
        <v/>
      </c>
      <c r="F39" s="278" t="str">
        <f t="array" aca="1" ref="F39" ca="1">IFERROR(INDEX('Ergeb. Tagesliste'!$E$1:$E$70,LARGE(('Ergeb. Tagesliste'!$F$1:$F$70=$G$2)*(ROW('Ergeb. Tagesliste'!$F$1:$F$70)),COUNTIF('Ergeb. Tagesliste'!$F$1:$F$70,$G$2)+1-ROW(C33))),"")</f>
        <v/>
      </c>
      <c r="G39" s="627"/>
      <c r="H39" s="627"/>
      <c r="I39" s="627"/>
      <c r="J39" s="70" t="str">
        <f t="array" aca="1" ref="J39" ca="1">IFERROR(INDEX('Ergeb. Tagesliste'!$H$1:$H$70,LARGE(('Ergeb. Tagesliste'!$F$1:$F$70=$G$2)*(ROW('Ergeb. Tagesliste'!$F$1:$F$70)),COUNTIF('Ergeb. Tagesliste'!$F$1:$F$70,$G$2)+1-ROW(C33))),"")</f>
        <v/>
      </c>
      <c r="K39" s="267" t="str">
        <f t="array" aca="1" ref="K39" ca="1">IFERROR(INDEX('Ergeb. Tagesliste'!$I$1:$I$70,LARGE(('Ergeb. Tagesliste'!$F$1:$F$70=$G$2)*(ROW('Ergeb. Tagesliste'!$F$1:$F$70)),COUNTIF('Ergeb. Tagesliste'!$F$1:$F$70,$G$2)+1-ROW(C33))),"")</f>
        <v/>
      </c>
      <c r="L39" s="70" t="str">
        <f t="array" aca="1" ref="L39" ca="1">IFERROR(INDEX('Ergeb. Tagesliste'!$J$1:$J$70,LARGE(('Ergeb. Tagesliste'!$F$1:$F$70=$G$2)*(ROW('Ergeb. Tagesliste'!$F$1:$F$70)),COUNTIF('Ergeb. Tagesliste'!$F$1:$F$70,$G$2)+1-ROW(C33))),"")</f>
        <v/>
      </c>
      <c r="M39" s="267" t="str">
        <f t="array" aca="1" ref="M39" ca="1">IFERROR(INDEX('Ergeb. Tagesliste'!$K$1:$K$70,LARGE(('Ergeb. Tagesliste'!$F$1:$F$70=$G$2)*(ROW('Ergeb. Tagesliste'!$F$1:$F$70)),COUNTIF('Ergeb. Tagesliste'!$F$1:$F$70,$G$2)+1-ROW(C33))),"")</f>
        <v/>
      </c>
      <c r="N39" s="70" t="str">
        <f t="array" aca="1" ref="N39" ca="1">IFERROR(INDEX('Ergeb. Tagesliste'!$L$1:$L$70,LARGE(('Ergeb. Tagesliste'!$F$1:$F$70=$G$2)*(ROW('Ergeb. Tagesliste'!$F$1:$F$70)),COUNTIF('Ergeb. Tagesliste'!$F$1:$F$70,$G$2)+1-ROW(C33))),"")</f>
        <v/>
      </c>
      <c r="O39" s="267" t="str">
        <f t="array" aca="1" ref="O39" ca="1">IFERROR(INDEX('Ergeb. Tagesliste'!$M$1:$M$70,LARGE(('Ergeb. Tagesliste'!$F$1:$F$70=$G$2)*(ROW('Ergeb. Tagesliste'!$F$1:$F$70)),COUNTIF('Ergeb. Tagesliste'!$F$1:$F$70,$G$2)+1-ROW(C33))),"")</f>
        <v/>
      </c>
      <c r="P39" s="564" t="str">
        <f t="array" aca="1" ref="P39" ca="1">IFERROR(INDEX('Ergeb. Tagesliste'!$N$1:$N$70,LARGE(('Ergeb. Tagesliste'!$F$1:$F$70=$G$2)*(ROW('Ergeb. Tagesliste'!$F$1:$F$70)),COUNTIF('Ergeb. Tagesliste'!$F$1:$F$70,$G$2)+1-ROW(C33))),"")</f>
        <v/>
      </c>
      <c r="Q39" s="273" t="str">
        <f t="array" aca="1" ref="Q39" ca="1">IFERROR(INDEX('Ergeb. Tagesliste'!$O$1:$O$70,LARGE(('Ergeb. Tagesliste'!$F$1:$F$70=$G$2)*(ROW('Ergeb. Tagesliste'!$F$1:$F$70)),COUNTIF('Ergeb. Tagesliste'!$F$1:$F$70,$G$2)+1-ROW(C33))),"")</f>
        <v/>
      </c>
      <c r="R39" s="66" t="str">
        <f t="array" aca="1" ref="R39" ca="1">IFERROR(INDEX('Ergeb. Tagesliste'!$P$1:$P$70,LARGE(('Ergeb. Tagesliste'!$F$1:$F$70=$G$2)*(ROW('Ergeb. Tagesliste'!$F$1:$F$70)),COUNTIF('Ergeb. Tagesliste'!$F$1:$F$70,$G$2)+1-ROW(C33))),"")</f>
        <v/>
      </c>
    </row>
    <row r="40" spans="1:18" ht="24.75" customHeight="1">
      <c r="A40" s="467" t="str">
        <f t="array" aca="1" ref="A40" ca="1">IFERROR(INDEX('Ergeb. Tagesliste'!$A$1:$A$70,LARGE(('Ergeb. Tagesliste'!$F$1:$F$70=$G$2)*(ROW('Ergeb. Tagesliste'!$F$1:$F$70)),COUNTIF('Ergeb. Tagesliste'!$F$1:$F$70,$G$2)+1-ROW(C34))),"")</f>
        <v/>
      </c>
      <c r="B40" s="66" t="str">
        <f t="array" aca="1" ref="B40" ca="1">IFERROR(INDEX('Ergeb. Tagesliste'!$B$1:$B$70,LARGE(('Ergeb. Tagesliste'!$F$1:$F$70=$G$2)*(ROW('Ergeb. Tagesliste'!$F$1:$F$70)),COUNTIF('Ergeb. Tagesliste'!$F$1:$F$70,$G$2)+1-ROW(C34))),"")</f>
        <v/>
      </c>
      <c r="C40" s="68" t="str">
        <f t="array" aca="1" ref="C40" ca="1">IFERROR(INDEX('Ergeb. Tagesliste'!$C$1:$C$70,LARGE(('Ergeb. Tagesliste'!$F$1:$F$70=$G$2)*(ROW('Ergeb. Tagesliste'!$F$1:$F$70)),COUNTIF('Ergeb. Tagesliste'!$F$1:$F$70,$G$2)+1-ROW(C34))),"")</f>
        <v/>
      </c>
      <c r="D40" s="541" t="str">
        <f t="array" aca="1" ref="D40" ca="1">IFERROR(INDEX('Ergeb. Tagesliste'!$G$1:$G$70,LARGE(('Ergeb. Tagesliste'!$F$1:$F$70=$G$2)*(ROW('Ergeb. Tagesliste'!$F$1:$F$70)),COUNTIF('Ergeb. Tagesliste'!$F$1:$F$70,$G$2)+1-ROW(C34))),"")</f>
        <v/>
      </c>
      <c r="E40" s="277" t="str">
        <f t="array" aca="1" ref="E40" ca="1">IFERROR(INDEX('Ergeb. Tagesliste'!$D$1:$D$70,LARGE(('Ergeb. Tagesliste'!$F$1:$F$70=$G$2)*(ROW('Ergeb. Tagesliste'!$F$1:$F$70)),COUNTIF('Ergeb. Tagesliste'!$F$1:$F$70,$G$2)+1-ROW(C34))),"")</f>
        <v/>
      </c>
      <c r="F40" s="278" t="str">
        <f t="array" aca="1" ref="F40" ca="1">IFERROR(INDEX('Ergeb. Tagesliste'!$E$1:$E$70,LARGE(('Ergeb. Tagesliste'!$F$1:$F$70=$G$2)*(ROW('Ergeb. Tagesliste'!$F$1:$F$70)),COUNTIF('Ergeb. Tagesliste'!$F$1:$F$70,$G$2)+1-ROW(C34))),"")</f>
        <v/>
      </c>
      <c r="G40" s="627"/>
      <c r="H40" s="627"/>
      <c r="I40" s="627"/>
      <c r="J40" s="70" t="str">
        <f t="array" aca="1" ref="J40" ca="1">IFERROR(INDEX('Ergeb. Tagesliste'!$H$1:$H$70,LARGE(('Ergeb. Tagesliste'!$F$1:$F$70=$G$2)*(ROW('Ergeb. Tagesliste'!$F$1:$F$70)),COUNTIF('Ergeb. Tagesliste'!$F$1:$F$70,$G$2)+1-ROW(C34))),"")</f>
        <v/>
      </c>
      <c r="K40" s="267" t="str">
        <f t="array" aca="1" ref="K40" ca="1">IFERROR(INDEX('Ergeb. Tagesliste'!$I$1:$I$70,LARGE(('Ergeb. Tagesliste'!$F$1:$F$70=$G$2)*(ROW('Ergeb. Tagesliste'!$F$1:$F$70)),COUNTIF('Ergeb. Tagesliste'!$F$1:$F$70,$G$2)+1-ROW(C34))),"")</f>
        <v/>
      </c>
      <c r="L40" s="70" t="str">
        <f t="array" aca="1" ref="L40" ca="1">IFERROR(INDEX('Ergeb. Tagesliste'!$J$1:$J$70,LARGE(('Ergeb. Tagesliste'!$F$1:$F$70=$G$2)*(ROW('Ergeb. Tagesliste'!$F$1:$F$70)),COUNTIF('Ergeb. Tagesliste'!$F$1:$F$70,$G$2)+1-ROW(C34))),"")</f>
        <v/>
      </c>
      <c r="M40" s="267" t="str">
        <f t="array" aca="1" ref="M40" ca="1">IFERROR(INDEX('Ergeb. Tagesliste'!$K$1:$K$70,LARGE(('Ergeb. Tagesliste'!$F$1:$F$70=$G$2)*(ROW('Ergeb. Tagesliste'!$F$1:$F$70)),COUNTIF('Ergeb. Tagesliste'!$F$1:$F$70,$G$2)+1-ROW(C34))),"")</f>
        <v/>
      </c>
      <c r="N40" s="70" t="str">
        <f t="array" aca="1" ref="N40" ca="1">IFERROR(INDEX('Ergeb. Tagesliste'!$L$1:$L$70,LARGE(('Ergeb. Tagesliste'!$F$1:$F$70=$G$2)*(ROW('Ergeb. Tagesliste'!$F$1:$F$70)),COUNTIF('Ergeb. Tagesliste'!$F$1:$F$70,$G$2)+1-ROW(C34))),"")</f>
        <v/>
      </c>
      <c r="O40" s="267" t="str">
        <f t="array" aca="1" ref="O40" ca="1">IFERROR(INDEX('Ergeb. Tagesliste'!$M$1:$M$70,LARGE(('Ergeb. Tagesliste'!$F$1:$F$70=$G$2)*(ROW('Ergeb. Tagesliste'!$F$1:$F$70)),COUNTIF('Ergeb. Tagesliste'!$F$1:$F$70,$G$2)+1-ROW(C34))),"")</f>
        <v/>
      </c>
      <c r="P40" s="564" t="str">
        <f t="array" aca="1" ref="P40" ca="1">IFERROR(INDEX('Ergeb. Tagesliste'!$N$1:$N$70,LARGE(('Ergeb. Tagesliste'!$F$1:$F$70=$G$2)*(ROW('Ergeb. Tagesliste'!$F$1:$F$70)),COUNTIF('Ergeb. Tagesliste'!$F$1:$F$70,$G$2)+1-ROW(C34))),"")</f>
        <v/>
      </c>
      <c r="Q40" s="273" t="str">
        <f t="array" aca="1" ref="Q40" ca="1">IFERROR(INDEX('Ergeb. Tagesliste'!$O$1:$O$70,LARGE(('Ergeb. Tagesliste'!$F$1:$F$70=$G$2)*(ROW('Ergeb. Tagesliste'!$F$1:$F$70)),COUNTIF('Ergeb. Tagesliste'!$F$1:$F$70,$G$2)+1-ROW(C34))),"")</f>
        <v/>
      </c>
      <c r="R40" s="66" t="str">
        <f t="array" aca="1" ref="R40" ca="1">IFERROR(INDEX('Ergeb. Tagesliste'!$P$1:$P$70,LARGE(('Ergeb. Tagesliste'!$F$1:$F$70=$G$2)*(ROW('Ergeb. Tagesliste'!$F$1:$F$70)),COUNTIF('Ergeb. Tagesliste'!$F$1:$F$70,$G$2)+1-ROW(C34))),"")</f>
        <v/>
      </c>
    </row>
    <row r="41" spans="1:18" ht="24.75" customHeight="1">
      <c r="A41" s="467" t="str">
        <f t="array" aca="1" ref="A41" ca="1">IFERROR(INDEX('Ergeb. Tagesliste'!$A$1:$A$70,LARGE(('Ergeb. Tagesliste'!$F$1:$F$70=$G$2)*(ROW('Ergeb. Tagesliste'!$F$1:$F$70)),COUNTIF('Ergeb. Tagesliste'!$F$1:$F$70,$G$2)+1-ROW(C35))),"")</f>
        <v/>
      </c>
      <c r="B41" s="66" t="str">
        <f t="array" aca="1" ref="B41" ca="1">IFERROR(INDEX('Ergeb. Tagesliste'!$B$1:$B$70,LARGE(('Ergeb. Tagesliste'!$F$1:$F$70=$G$2)*(ROW('Ergeb. Tagesliste'!$F$1:$F$70)),COUNTIF('Ergeb. Tagesliste'!$F$1:$F$70,$G$2)+1-ROW(C35))),"")</f>
        <v/>
      </c>
      <c r="C41" s="68" t="str">
        <f t="array" aca="1" ref="C41" ca="1">IFERROR(INDEX('Ergeb. Tagesliste'!$C$1:$C$70,LARGE(('Ergeb. Tagesliste'!$F$1:$F$70=$G$2)*(ROW('Ergeb. Tagesliste'!$F$1:$F$70)),COUNTIF('Ergeb. Tagesliste'!$F$1:$F$70,$G$2)+1-ROW(C35))),"")</f>
        <v/>
      </c>
      <c r="D41" s="541" t="str">
        <f t="array" aca="1" ref="D41" ca="1">IFERROR(INDEX('Ergeb. Tagesliste'!$G$1:$G$70,LARGE(('Ergeb. Tagesliste'!$F$1:$F$70=$G$2)*(ROW('Ergeb. Tagesliste'!$F$1:$F$70)),COUNTIF('Ergeb. Tagesliste'!$F$1:$F$70,$G$2)+1-ROW(C35))),"")</f>
        <v/>
      </c>
      <c r="E41" s="277" t="str">
        <f t="array" aca="1" ref="E41" ca="1">IFERROR(INDEX('Ergeb. Tagesliste'!$D$1:$D$70,LARGE(('Ergeb. Tagesliste'!$F$1:$F$70=$G$2)*(ROW('Ergeb. Tagesliste'!$F$1:$F$70)),COUNTIF('Ergeb. Tagesliste'!$F$1:$F$70,$G$2)+1-ROW(C35))),"")</f>
        <v/>
      </c>
      <c r="F41" s="278" t="str">
        <f t="array" aca="1" ref="F41" ca="1">IFERROR(INDEX('Ergeb. Tagesliste'!$E$1:$E$70,LARGE(('Ergeb. Tagesliste'!$F$1:$F$70=$G$2)*(ROW('Ergeb. Tagesliste'!$F$1:$F$70)),COUNTIF('Ergeb. Tagesliste'!$F$1:$F$70,$G$2)+1-ROW(C35))),"")</f>
        <v/>
      </c>
      <c r="G41" s="627"/>
      <c r="H41" s="627"/>
      <c r="I41" s="627"/>
      <c r="J41" s="70" t="str">
        <f t="array" aca="1" ref="J41" ca="1">IFERROR(INDEX('Ergeb. Tagesliste'!$H$1:$H$70,LARGE(('Ergeb. Tagesliste'!$F$1:$F$70=$G$2)*(ROW('Ergeb. Tagesliste'!$F$1:$F$70)),COUNTIF('Ergeb. Tagesliste'!$F$1:$F$70,$G$2)+1-ROW(C35))),"")</f>
        <v/>
      </c>
      <c r="K41" s="267" t="str">
        <f t="array" aca="1" ref="K41" ca="1">IFERROR(INDEX('Ergeb. Tagesliste'!$I$1:$I$70,LARGE(('Ergeb. Tagesliste'!$F$1:$F$70=$G$2)*(ROW('Ergeb. Tagesliste'!$F$1:$F$70)),COUNTIF('Ergeb. Tagesliste'!$F$1:$F$70,$G$2)+1-ROW(C35))),"")</f>
        <v/>
      </c>
      <c r="L41" s="70" t="str">
        <f t="array" aca="1" ref="L41" ca="1">IFERROR(INDEX('Ergeb. Tagesliste'!$J$1:$J$70,LARGE(('Ergeb. Tagesliste'!$F$1:$F$70=$G$2)*(ROW('Ergeb. Tagesliste'!$F$1:$F$70)),COUNTIF('Ergeb. Tagesliste'!$F$1:$F$70,$G$2)+1-ROW(C35))),"")</f>
        <v/>
      </c>
      <c r="M41" s="267" t="str">
        <f t="array" aca="1" ref="M41" ca="1">IFERROR(INDEX('Ergeb. Tagesliste'!$K$1:$K$70,LARGE(('Ergeb. Tagesliste'!$F$1:$F$70=$G$2)*(ROW('Ergeb. Tagesliste'!$F$1:$F$70)),COUNTIF('Ergeb. Tagesliste'!$F$1:$F$70,$G$2)+1-ROW(C35))),"")</f>
        <v/>
      </c>
      <c r="N41" s="70" t="str">
        <f t="array" aca="1" ref="N41" ca="1">IFERROR(INDEX('Ergeb. Tagesliste'!$L$1:$L$70,LARGE(('Ergeb. Tagesliste'!$F$1:$F$70=$G$2)*(ROW('Ergeb. Tagesliste'!$F$1:$F$70)),COUNTIF('Ergeb. Tagesliste'!$F$1:$F$70,$G$2)+1-ROW(C35))),"")</f>
        <v/>
      </c>
      <c r="O41" s="267" t="str">
        <f t="array" aca="1" ref="O41" ca="1">IFERROR(INDEX('Ergeb. Tagesliste'!$M$1:$M$70,LARGE(('Ergeb. Tagesliste'!$F$1:$F$70=$G$2)*(ROW('Ergeb. Tagesliste'!$F$1:$F$70)),COUNTIF('Ergeb. Tagesliste'!$F$1:$F$70,$G$2)+1-ROW(C35))),"")</f>
        <v/>
      </c>
      <c r="P41" s="564" t="str">
        <f t="array" aca="1" ref="P41" ca="1">IFERROR(INDEX('Ergeb. Tagesliste'!$N$1:$N$70,LARGE(('Ergeb. Tagesliste'!$F$1:$F$70=$G$2)*(ROW('Ergeb. Tagesliste'!$F$1:$F$70)),COUNTIF('Ergeb. Tagesliste'!$F$1:$F$70,$G$2)+1-ROW(C35))),"")</f>
        <v/>
      </c>
      <c r="Q41" s="273" t="str">
        <f t="array" aca="1" ref="Q41" ca="1">IFERROR(INDEX('Ergeb. Tagesliste'!$O$1:$O$70,LARGE(('Ergeb. Tagesliste'!$F$1:$F$70=$G$2)*(ROW('Ergeb. Tagesliste'!$F$1:$F$70)),COUNTIF('Ergeb. Tagesliste'!$F$1:$F$70,$G$2)+1-ROW(C35))),"")</f>
        <v/>
      </c>
      <c r="R41" s="66" t="str">
        <f t="array" aca="1" ref="R41" ca="1">IFERROR(INDEX('Ergeb. Tagesliste'!$P$1:$P$70,LARGE(('Ergeb. Tagesliste'!$F$1:$F$70=$G$2)*(ROW('Ergeb. Tagesliste'!$F$1:$F$70)),COUNTIF('Ergeb. Tagesliste'!$F$1:$F$70,$G$2)+1-ROW(C35))),"")</f>
        <v/>
      </c>
    </row>
    <row r="42" spans="1:18" ht="24.75" customHeight="1">
      <c r="A42" s="467" t="str">
        <f t="array" aca="1" ref="A42" ca="1">IFERROR(INDEX('Ergeb. Tagesliste'!$A$1:$A$70,LARGE(('Ergeb. Tagesliste'!$F$1:$F$70=$G$2)*(ROW('Ergeb. Tagesliste'!$F$1:$F$70)),COUNTIF('Ergeb. Tagesliste'!$F$1:$F$70,$G$2)+1-ROW(C36))),"")</f>
        <v/>
      </c>
      <c r="B42" s="66" t="str">
        <f t="array" aca="1" ref="B42" ca="1">IFERROR(INDEX('Ergeb. Tagesliste'!$B$1:$B$70,LARGE(('Ergeb. Tagesliste'!$F$1:$F$70=$G$2)*(ROW('Ergeb. Tagesliste'!$F$1:$F$70)),COUNTIF('Ergeb. Tagesliste'!$F$1:$F$70,$G$2)+1-ROW(C36))),"")</f>
        <v/>
      </c>
      <c r="C42" s="68" t="str">
        <f t="array" aca="1" ref="C42" ca="1">IFERROR(INDEX('Ergeb. Tagesliste'!$C$1:$C$70,LARGE(('Ergeb. Tagesliste'!$F$1:$F$70=$G$2)*(ROW('Ergeb. Tagesliste'!$F$1:$F$70)),COUNTIF('Ergeb. Tagesliste'!$F$1:$F$70,$G$2)+1-ROW(C36))),"")</f>
        <v/>
      </c>
      <c r="D42" s="541" t="str">
        <f t="array" aca="1" ref="D42" ca="1">IFERROR(INDEX('Ergeb. Tagesliste'!$G$1:$G$70,LARGE(('Ergeb. Tagesliste'!$F$1:$F$70=$G$2)*(ROW('Ergeb. Tagesliste'!$F$1:$F$70)),COUNTIF('Ergeb. Tagesliste'!$F$1:$F$70,$G$2)+1-ROW(C36))),"")</f>
        <v/>
      </c>
      <c r="E42" s="277" t="str">
        <f t="array" aca="1" ref="E42" ca="1">IFERROR(INDEX('Ergeb. Tagesliste'!$D$1:$D$70,LARGE(('Ergeb. Tagesliste'!$F$1:$F$70=$G$2)*(ROW('Ergeb. Tagesliste'!$F$1:$F$70)),COUNTIF('Ergeb. Tagesliste'!$F$1:$F$70,$G$2)+1-ROW(C36))),"")</f>
        <v/>
      </c>
      <c r="F42" s="278" t="str">
        <f t="array" aca="1" ref="F42" ca="1">IFERROR(INDEX('Ergeb. Tagesliste'!$E$1:$E$70,LARGE(('Ergeb. Tagesliste'!$F$1:$F$70=$G$2)*(ROW('Ergeb. Tagesliste'!$F$1:$F$70)),COUNTIF('Ergeb. Tagesliste'!$F$1:$F$70,$G$2)+1-ROW(C36))),"")</f>
        <v/>
      </c>
      <c r="G42" s="627"/>
      <c r="H42" s="627"/>
      <c r="I42" s="627"/>
      <c r="J42" s="70" t="str">
        <f t="array" aca="1" ref="J42" ca="1">IFERROR(INDEX('Ergeb. Tagesliste'!$H$1:$H$70,LARGE(('Ergeb. Tagesliste'!$F$1:$F$70=$G$2)*(ROW('Ergeb. Tagesliste'!$F$1:$F$70)),COUNTIF('Ergeb. Tagesliste'!$F$1:$F$70,$G$2)+1-ROW(C36))),"")</f>
        <v/>
      </c>
      <c r="K42" s="267" t="str">
        <f t="array" aca="1" ref="K42" ca="1">IFERROR(INDEX('Ergeb. Tagesliste'!$I$1:$I$70,LARGE(('Ergeb. Tagesliste'!$F$1:$F$70=$G$2)*(ROW('Ergeb. Tagesliste'!$F$1:$F$70)),COUNTIF('Ergeb. Tagesliste'!$F$1:$F$70,$G$2)+1-ROW(C36))),"")</f>
        <v/>
      </c>
      <c r="L42" s="70" t="str">
        <f t="array" aca="1" ref="L42" ca="1">IFERROR(INDEX('Ergeb. Tagesliste'!$J$1:$J$70,LARGE(('Ergeb. Tagesliste'!$F$1:$F$70=$G$2)*(ROW('Ergeb. Tagesliste'!$F$1:$F$70)),COUNTIF('Ergeb. Tagesliste'!$F$1:$F$70,$G$2)+1-ROW(C36))),"")</f>
        <v/>
      </c>
      <c r="M42" s="267" t="str">
        <f t="array" aca="1" ref="M42" ca="1">IFERROR(INDEX('Ergeb. Tagesliste'!$K$1:$K$70,LARGE(('Ergeb. Tagesliste'!$F$1:$F$70=$G$2)*(ROW('Ergeb. Tagesliste'!$F$1:$F$70)),COUNTIF('Ergeb. Tagesliste'!$F$1:$F$70,$G$2)+1-ROW(C36))),"")</f>
        <v/>
      </c>
      <c r="N42" s="70" t="str">
        <f t="array" aca="1" ref="N42" ca="1">IFERROR(INDEX('Ergeb. Tagesliste'!$L$1:$L$70,LARGE(('Ergeb. Tagesliste'!$F$1:$F$70=$G$2)*(ROW('Ergeb. Tagesliste'!$F$1:$F$70)),COUNTIF('Ergeb. Tagesliste'!$F$1:$F$70,$G$2)+1-ROW(C36))),"")</f>
        <v/>
      </c>
      <c r="O42" s="267" t="str">
        <f t="array" aca="1" ref="O42" ca="1">IFERROR(INDEX('Ergeb. Tagesliste'!$M$1:$M$70,LARGE(('Ergeb. Tagesliste'!$F$1:$F$70=$G$2)*(ROW('Ergeb. Tagesliste'!$F$1:$F$70)),COUNTIF('Ergeb. Tagesliste'!$F$1:$F$70,$G$2)+1-ROW(C36))),"")</f>
        <v/>
      </c>
      <c r="P42" s="564" t="str">
        <f t="array" aca="1" ref="P42" ca="1">IFERROR(INDEX('Ergeb. Tagesliste'!$N$1:$N$70,LARGE(('Ergeb. Tagesliste'!$F$1:$F$70=$G$2)*(ROW('Ergeb. Tagesliste'!$F$1:$F$70)),COUNTIF('Ergeb. Tagesliste'!$F$1:$F$70,$G$2)+1-ROW(C36))),"")</f>
        <v/>
      </c>
      <c r="Q42" s="273" t="str">
        <f t="array" aca="1" ref="Q42" ca="1">IFERROR(INDEX('Ergeb. Tagesliste'!$O$1:$O$70,LARGE(('Ergeb. Tagesliste'!$F$1:$F$70=$G$2)*(ROW('Ergeb. Tagesliste'!$F$1:$F$70)),COUNTIF('Ergeb. Tagesliste'!$F$1:$F$70,$G$2)+1-ROW(C36))),"")</f>
        <v/>
      </c>
      <c r="R42" s="66" t="str">
        <f t="array" aca="1" ref="R42" ca="1">IFERROR(INDEX('Ergeb. Tagesliste'!$P$1:$P$70,LARGE(('Ergeb. Tagesliste'!$F$1:$F$70=$G$2)*(ROW('Ergeb. Tagesliste'!$F$1:$F$70)),COUNTIF('Ergeb. Tagesliste'!$F$1:$F$70,$G$2)+1-ROW(C36))),"")</f>
        <v/>
      </c>
    </row>
    <row r="43" spans="1:18" ht="24.75" customHeight="1">
      <c r="A43" s="467" t="str">
        <f t="array" aca="1" ref="A43" ca="1">IFERROR(INDEX('Ergeb. Tagesliste'!$A$1:$A$70,LARGE(('Ergeb. Tagesliste'!$F$1:$F$70=$G$2)*(ROW('Ergeb. Tagesliste'!$F$1:$F$70)),COUNTIF('Ergeb. Tagesliste'!$F$1:$F$70,$G$2)+1-ROW(C37))),"")</f>
        <v/>
      </c>
      <c r="B43" s="66" t="str">
        <f t="array" aca="1" ref="B43" ca="1">IFERROR(INDEX('Ergeb. Tagesliste'!$B$1:$B$70,LARGE(('Ergeb. Tagesliste'!$F$1:$F$70=$G$2)*(ROW('Ergeb. Tagesliste'!$F$1:$F$70)),COUNTIF('Ergeb. Tagesliste'!$F$1:$F$70,$G$2)+1-ROW(C37))),"")</f>
        <v/>
      </c>
      <c r="C43" s="68" t="str">
        <f t="array" aca="1" ref="C43" ca="1">IFERROR(INDEX('Ergeb. Tagesliste'!$C$1:$C$70,LARGE(('Ergeb. Tagesliste'!$F$1:$F$70=$G$2)*(ROW('Ergeb. Tagesliste'!$F$1:$F$70)),COUNTIF('Ergeb. Tagesliste'!$F$1:$F$70,$G$2)+1-ROW(C37))),"")</f>
        <v/>
      </c>
      <c r="D43" s="541" t="str">
        <f t="array" aca="1" ref="D43" ca="1">IFERROR(INDEX('Ergeb. Tagesliste'!$G$1:$G$70,LARGE(('Ergeb. Tagesliste'!$F$1:$F$70=$G$2)*(ROW('Ergeb. Tagesliste'!$F$1:$F$70)),COUNTIF('Ergeb. Tagesliste'!$F$1:$F$70,$G$2)+1-ROW(C37))),"")</f>
        <v/>
      </c>
      <c r="E43" s="277" t="str">
        <f t="array" aca="1" ref="E43" ca="1">IFERROR(INDEX('Ergeb. Tagesliste'!$D$1:$D$70,LARGE(('Ergeb. Tagesliste'!$F$1:$F$70=$G$2)*(ROW('Ergeb. Tagesliste'!$F$1:$F$70)),COUNTIF('Ergeb. Tagesliste'!$F$1:$F$70,$G$2)+1-ROW(C37))),"")</f>
        <v/>
      </c>
      <c r="F43" s="278" t="str">
        <f t="array" aca="1" ref="F43" ca="1">IFERROR(INDEX('Ergeb. Tagesliste'!$E$1:$E$70,LARGE(('Ergeb. Tagesliste'!$F$1:$F$70=$G$2)*(ROW('Ergeb. Tagesliste'!$F$1:$F$70)),COUNTIF('Ergeb. Tagesliste'!$F$1:$F$70,$G$2)+1-ROW(C37))),"")</f>
        <v/>
      </c>
      <c r="G43" s="627"/>
      <c r="H43" s="627"/>
      <c r="I43" s="627"/>
      <c r="J43" s="70" t="str">
        <f t="array" aca="1" ref="J43" ca="1">IFERROR(INDEX('Ergeb. Tagesliste'!$H$1:$H$70,LARGE(('Ergeb. Tagesliste'!$F$1:$F$70=$G$2)*(ROW('Ergeb. Tagesliste'!$F$1:$F$70)),COUNTIF('Ergeb. Tagesliste'!$F$1:$F$70,$G$2)+1-ROW(C37))),"")</f>
        <v/>
      </c>
      <c r="K43" s="267" t="str">
        <f t="array" aca="1" ref="K43" ca="1">IFERROR(INDEX('Ergeb. Tagesliste'!$I$1:$I$70,LARGE(('Ergeb. Tagesliste'!$F$1:$F$70=$G$2)*(ROW('Ergeb. Tagesliste'!$F$1:$F$70)),COUNTIF('Ergeb. Tagesliste'!$F$1:$F$70,$G$2)+1-ROW(C37))),"")</f>
        <v/>
      </c>
      <c r="L43" s="70" t="str">
        <f t="array" aca="1" ref="L43" ca="1">IFERROR(INDEX('Ergeb. Tagesliste'!$J$1:$J$70,LARGE(('Ergeb. Tagesliste'!$F$1:$F$70=$G$2)*(ROW('Ergeb. Tagesliste'!$F$1:$F$70)),COUNTIF('Ergeb. Tagesliste'!$F$1:$F$70,$G$2)+1-ROW(C37))),"")</f>
        <v/>
      </c>
      <c r="M43" s="267" t="str">
        <f t="array" aca="1" ref="M43" ca="1">IFERROR(INDEX('Ergeb. Tagesliste'!$K$1:$K$70,LARGE(('Ergeb. Tagesliste'!$F$1:$F$70=$G$2)*(ROW('Ergeb. Tagesliste'!$F$1:$F$70)),COUNTIF('Ergeb. Tagesliste'!$F$1:$F$70,$G$2)+1-ROW(C37))),"")</f>
        <v/>
      </c>
      <c r="N43" s="70" t="str">
        <f t="array" aca="1" ref="N43" ca="1">IFERROR(INDEX('Ergeb. Tagesliste'!$L$1:$L$70,LARGE(('Ergeb. Tagesliste'!$F$1:$F$70=$G$2)*(ROW('Ergeb. Tagesliste'!$F$1:$F$70)),COUNTIF('Ergeb. Tagesliste'!$F$1:$F$70,$G$2)+1-ROW(C37))),"")</f>
        <v/>
      </c>
      <c r="O43" s="267" t="str">
        <f t="array" aca="1" ref="O43" ca="1">IFERROR(INDEX('Ergeb. Tagesliste'!$M$1:$M$70,LARGE(('Ergeb. Tagesliste'!$F$1:$F$70=$G$2)*(ROW('Ergeb. Tagesliste'!$F$1:$F$70)),COUNTIF('Ergeb. Tagesliste'!$F$1:$F$70,$G$2)+1-ROW(C37))),"")</f>
        <v/>
      </c>
      <c r="P43" s="564" t="str">
        <f t="array" aca="1" ref="P43" ca="1">IFERROR(INDEX('Ergeb. Tagesliste'!$N$1:$N$70,LARGE(('Ergeb. Tagesliste'!$F$1:$F$70=$G$2)*(ROW('Ergeb. Tagesliste'!$F$1:$F$70)),COUNTIF('Ergeb. Tagesliste'!$F$1:$F$70,$G$2)+1-ROW(C37))),"")</f>
        <v/>
      </c>
      <c r="Q43" s="273" t="str">
        <f t="array" aca="1" ref="Q43" ca="1">IFERROR(INDEX('Ergeb. Tagesliste'!$O$1:$O$70,LARGE(('Ergeb. Tagesliste'!$F$1:$F$70=$G$2)*(ROW('Ergeb. Tagesliste'!$F$1:$F$70)),COUNTIF('Ergeb. Tagesliste'!$F$1:$F$70,$G$2)+1-ROW(C37))),"")</f>
        <v/>
      </c>
      <c r="R43" s="66" t="str">
        <f t="array" aca="1" ref="R43" ca="1">IFERROR(INDEX('Ergeb. Tagesliste'!$P$1:$P$70,LARGE(('Ergeb. Tagesliste'!$F$1:$F$70=$G$2)*(ROW('Ergeb. Tagesliste'!$F$1:$F$70)),COUNTIF('Ergeb. Tagesliste'!$F$1:$F$70,$G$2)+1-ROW(C37))),"")</f>
        <v/>
      </c>
    </row>
    <row r="44" spans="1:18" ht="24.75" customHeight="1">
      <c r="A44" s="467" t="str">
        <f t="array" aca="1" ref="A44" ca="1">IFERROR(INDEX('Ergeb. Tagesliste'!$A$1:$A$70,LARGE(('Ergeb. Tagesliste'!$F$1:$F$70=$G$2)*(ROW('Ergeb. Tagesliste'!$F$1:$F$70)),COUNTIF('Ergeb. Tagesliste'!$F$1:$F$70,$G$2)+1-ROW(C38))),"")</f>
        <v/>
      </c>
      <c r="B44" s="66" t="str">
        <f t="array" aca="1" ref="B44" ca="1">IFERROR(INDEX('Ergeb. Tagesliste'!$B$1:$B$70,LARGE(('Ergeb. Tagesliste'!$F$1:$F$70=$G$2)*(ROW('Ergeb. Tagesliste'!$F$1:$F$70)),COUNTIF('Ergeb. Tagesliste'!$F$1:$F$70,$G$2)+1-ROW(C38))),"")</f>
        <v/>
      </c>
      <c r="C44" s="68" t="str">
        <f t="array" aca="1" ref="C44" ca="1">IFERROR(INDEX('Ergeb. Tagesliste'!$C$1:$C$70,LARGE(('Ergeb. Tagesliste'!$F$1:$F$70=$G$2)*(ROW('Ergeb. Tagesliste'!$F$1:$F$70)),COUNTIF('Ergeb. Tagesliste'!$F$1:$F$70,$G$2)+1-ROW(C38))),"")</f>
        <v/>
      </c>
      <c r="D44" s="541" t="str">
        <f t="array" aca="1" ref="D44" ca="1">IFERROR(INDEX('Ergeb. Tagesliste'!$G$1:$G$70,LARGE(('Ergeb. Tagesliste'!$F$1:$F$70=$G$2)*(ROW('Ergeb. Tagesliste'!$F$1:$F$70)),COUNTIF('Ergeb. Tagesliste'!$F$1:$F$70,$G$2)+1-ROW(C38))),"")</f>
        <v/>
      </c>
      <c r="E44" s="277" t="str">
        <f t="array" aca="1" ref="E44" ca="1">IFERROR(INDEX('Ergeb. Tagesliste'!$D$1:$D$70,LARGE(('Ergeb. Tagesliste'!$F$1:$F$70=$G$2)*(ROW('Ergeb. Tagesliste'!$F$1:$F$70)),COUNTIF('Ergeb. Tagesliste'!$F$1:$F$70,$G$2)+1-ROW(C38))),"")</f>
        <v/>
      </c>
      <c r="F44" s="278" t="str">
        <f t="array" aca="1" ref="F44" ca="1">IFERROR(INDEX('Ergeb. Tagesliste'!$E$1:$E$70,LARGE(('Ergeb. Tagesliste'!$F$1:$F$70=$G$2)*(ROW('Ergeb. Tagesliste'!$F$1:$F$70)),COUNTIF('Ergeb. Tagesliste'!$F$1:$F$70,$G$2)+1-ROW(C38))),"")</f>
        <v/>
      </c>
      <c r="G44" s="627"/>
      <c r="H44" s="627"/>
      <c r="I44" s="627"/>
      <c r="J44" s="70" t="str">
        <f t="array" aca="1" ref="J44" ca="1">IFERROR(INDEX('Ergeb. Tagesliste'!$H$1:$H$70,LARGE(('Ergeb. Tagesliste'!$F$1:$F$70=$G$2)*(ROW('Ergeb. Tagesliste'!$F$1:$F$70)),COUNTIF('Ergeb. Tagesliste'!$F$1:$F$70,$G$2)+1-ROW(C38))),"")</f>
        <v/>
      </c>
      <c r="K44" s="267" t="str">
        <f t="array" aca="1" ref="K44" ca="1">IFERROR(INDEX('Ergeb. Tagesliste'!$I$1:$I$70,LARGE(('Ergeb. Tagesliste'!$F$1:$F$70=$G$2)*(ROW('Ergeb. Tagesliste'!$F$1:$F$70)),COUNTIF('Ergeb. Tagesliste'!$F$1:$F$70,$G$2)+1-ROW(C38))),"")</f>
        <v/>
      </c>
      <c r="L44" s="70" t="str">
        <f t="array" aca="1" ref="L44" ca="1">IFERROR(INDEX('Ergeb. Tagesliste'!$J$1:$J$70,LARGE(('Ergeb. Tagesliste'!$F$1:$F$70=$G$2)*(ROW('Ergeb. Tagesliste'!$F$1:$F$70)),COUNTIF('Ergeb. Tagesliste'!$F$1:$F$70,$G$2)+1-ROW(C38))),"")</f>
        <v/>
      </c>
      <c r="M44" s="267" t="str">
        <f t="array" aca="1" ref="M44" ca="1">IFERROR(INDEX('Ergeb. Tagesliste'!$K$1:$K$70,LARGE(('Ergeb. Tagesliste'!$F$1:$F$70=$G$2)*(ROW('Ergeb. Tagesliste'!$F$1:$F$70)),COUNTIF('Ergeb. Tagesliste'!$F$1:$F$70,$G$2)+1-ROW(C38))),"")</f>
        <v/>
      </c>
      <c r="N44" s="70" t="str">
        <f t="array" aca="1" ref="N44" ca="1">IFERROR(INDEX('Ergeb. Tagesliste'!$L$1:$L$70,LARGE(('Ergeb. Tagesliste'!$F$1:$F$70=$G$2)*(ROW('Ergeb. Tagesliste'!$F$1:$F$70)),COUNTIF('Ergeb. Tagesliste'!$F$1:$F$70,$G$2)+1-ROW(C38))),"")</f>
        <v/>
      </c>
      <c r="O44" s="267" t="str">
        <f t="array" aca="1" ref="O44" ca="1">IFERROR(INDEX('Ergeb. Tagesliste'!$M$1:$M$70,LARGE(('Ergeb. Tagesliste'!$F$1:$F$70=$G$2)*(ROW('Ergeb. Tagesliste'!$F$1:$F$70)),COUNTIF('Ergeb. Tagesliste'!$F$1:$F$70,$G$2)+1-ROW(C38))),"")</f>
        <v/>
      </c>
      <c r="P44" s="564" t="str">
        <f t="array" aca="1" ref="P44" ca="1">IFERROR(INDEX('Ergeb. Tagesliste'!$N$1:$N$70,LARGE(('Ergeb. Tagesliste'!$F$1:$F$70=$G$2)*(ROW('Ergeb. Tagesliste'!$F$1:$F$70)),COUNTIF('Ergeb. Tagesliste'!$F$1:$F$70,$G$2)+1-ROW(C38))),"")</f>
        <v/>
      </c>
      <c r="Q44" s="273" t="str">
        <f t="array" aca="1" ref="Q44" ca="1">IFERROR(INDEX('Ergeb. Tagesliste'!$O$1:$O$70,LARGE(('Ergeb. Tagesliste'!$F$1:$F$70=$G$2)*(ROW('Ergeb. Tagesliste'!$F$1:$F$70)),COUNTIF('Ergeb. Tagesliste'!$F$1:$F$70,$G$2)+1-ROW(C38))),"")</f>
        <v/>
      </c>
      <c r="R44" s="66" t="str">
        <f t="array" aca="1" ref="R44" ca="1">IFERROR(INDEX('Ergeb. Tagesliste'!$P$1:$P$70,LARGE(('Ergeb. Tagesliste'!$F$1:$F$70=$G$2)*(ROW('Ergeb. Tagesliste'!$F$1:$F$70)),COUNTIF('Ergeb. Tagesliste'!$F$1:$F$70,$G$2)+1-ROW(C38))),"")</f>
        <v/>
      </c>
    </row>
    <row r="45" spans="1:18" ht="24.75" customHeight="1">
      <c r="A45" s="467" t="str">
        <f t="array" aca="1" ref="A45" ca="1">IFERROR(INDEX('Ergeb. Tagesliste'!$A$1:$A$70,LARGE(('Ergeb. Tagesliste'!$F$1:$F$70=$G$2)*(ROW('Ergeb. Tagesliste'!$F$1:$F$70)),COUNTIF('Ergeb. Tagesliste'!$F$1:$F$70,$G$2)+1-ROW(C39))),"")</f>
        <v/>
      </c>
      <c r="B45" s="66" t="str">
        <f t="array" aca="1" ref="B45" ca="1">IFERROR(INDEX('Ergeb. Tagesliste'!$B$1:$B$70,LARGE(('Ergeb. Tagesliste'!$F$1:$F$70=$G$2)*(ROW('Ergeb. Tagesliste'!$F$1:$F$70)),COUNTIF('Ergeb. Tagesliste'!$F$1:$F$70,$G$2)+1-ROW(C39))),"")</f>
        <v/>
      </c>
      <c r="C45" s="68" t="str">
        <f t="array" aca="1" ref="C45" ca="1">IFERROR(INDEX('Ergeb. Tagesliste'!$C$1:$C$70,LARGE(('Ergeb. Tagesliste'!$F$1:$F$70=$G$2)*(ROW('Ergeb. Tagesliste'!$F$1:$F$70)),COUNTIF('Ergeb. Tagesliste'!$F$1:$F$70,$G$2)+1-ROW(C39))),"")</f>
        <v/>
      </c>
      <c r="D45" s="541" t="str">
        <f t="array" aca="1" ref="D45" ca="1">IFERROR(INDEX('Ergeb. Tagesliste'!$G$1:$G$70,LARGE(('Ergeb. Tagesliste'!$F$1:$F$70=$G$2)*(ROW('Ergeb. Tagesliste'!$F$1:$F$70)),COUNTIF('Ergeb. Tagesliste'!$F$1:$F$70,$G$2)+1-ROW(C39))),"")</f>
        <v/>
      </c>
      <c r="E45" s="277" t="str">
        <f t="array" aca="1" ref="E45" ca="1">IFERROR(INDEX('Ergeb. Tagesliste'!$D$1:$D$70,LARGE(('Ergeb. Tagesliste'!$F$1:$F$70=$G$2)*(ROW('Ergeb. Tagesliste'!$F$1:$F$70)),COUNTIF('Ergeb. Tagesliste'!$F$1:$F$70,$G$2)+1-ROW(C39))),"")</f>
        <v/>
      </c>
      <c r="F45" s="278" t="str">
        <f t="array" aca="1" ref="F45" ca="1">IFERROR(INDEX('Ergeb. Tagesliste'!$E$1:$E$70,LARGE(('Ergeb. Tagesliste'!$F$1:$F$70=$G$2)*(ROW('Ergeb. Tagesliste'!$F$1:$F$70)),COUNTIF('Ergeb. Tagesliste'!$F$1:$F$70,$G$2)+1-ROW(C39))),"")</f>
        <v/>
      </c>
      <c r="G45" s="627"/>
      <c r="H45" s="627"/>
      <c r="I45" s="627"/>
      <c r="J45" s="70" t="str">
        <f t="array" aca="1" ref="J45" ca="1">IFERROR(INDEX('Ergeb. Tagesliste'!$H$1:$H$70,LARGE(('Ergeb. Tagesliste'!$F$1:$F$70=$G$2)*(ROW('Ergeb. Tagesliste'!$F$1:$F$70)),COUNTIF('Ergeb. Tagesliste'!$F$1:$F$70,$G$2)+1-ROW(C39))),"")</f>
        <v/>
      </c>
      <c r="K45" s="267" t="str">
        <f t="array" aca="1" ref="K45" ca="1">IFERROR(INDEX('Ergeb. Tagesliste'!$I$1:$I$70,LARGE(('Ergeb. Tagesliste'!$F$1:$F$70=$G$2)*(ROW('Ergeb. Tagesliste'!$F$1:$F$70)),COUNTIF('Ergeb. Tagesliste'!$F$1:$F$70,$G$2)+1-ROW(C39))),"")</f>
        <v/>
      </c>
      <c r="L45" s="70" t="str">
        <f t="array" aca="1" ref="L45" ca="1">IFERROR(INDEX('Ergeb. Tagesliste'!$J$1:$J$70,LARGE(('Ergeb. Tagesliste'!$F$1:$F$70=$G$2)*(ROW('Ergeb. Tagesliste'!$F$1:$F$70)),COUNTIF('Ergeb. Tagesliste'!$F$1:$F$70,$G$2)+1-ROW(C39))),"")</f>
        <v/>
      </c>
      <c r="M45" s="267" t="str">
        <f t="array" aca="1" ref="M45" ca="1">IFERROR(INDEX('Ergeb. Tagesliste'!$K$1:$K$70,LARGE(('Ergeb. Tagesliste'!$F$1:$F$70=$G$2)*(ROW('Ergeb. Tagesliste'!$F$1:$F$70)),COUNTIF('Ergeb. Tagesliste'!$F$1:$F$70,$G$2)+1-ROW(C39))),"")</f>
        <v/>
      </c>
      <c r="N45" s="70" t="str">
        <f t="array" aca="1" ref="N45" ca="1">IFERROR(INDEX('Ergeb. Tagesliste'!$L$1:$L$70,LARGE(('Ergeb. Tagesliste'!$F$1:$F$70=$G$2)*(ROW('Ergeb. Tagesliste'!$F$1:$F$70)),COUNTIF('Ergeb. Tagesliste'!$F$1:$F$70,$G$2)+1-ROW(C39))),"")</f>
        <v/>
      </c>
      <c r="O45" s="267" t="str">
        <f t="array" aca="1" ref="O45" ca="1">IFERROR(INDEX('Ergeb. Tagesliste'!$M$1:$M$70,LARGE(('Ergeb. Tagesliste'!$F$1:$F$70=$G$2)*(ROW('Ergeb. Tagesliste'!$F$1:$F$70)),COUNTIF('Ergeb. Tagesliste'!$F$1:$F$70,$G$2)+1-ROW(C39))),"")</f>
        <v/>
      </c>
      <c r="P45" s="564" t="str">
        <f t="array" aca="1" ref="P45" ca="1">IFERROR(INDEX('Ergeb. Tagesliste'!$N$1:$N$70,LARGE(('Ergeb. Tagesliste'!$F$1:$F$70=$G$2)*(ROW('Ergeb. Tagesliste'!$F$1:$F$70)),COUNTIF('Ergeb. Tagesliste'!$F$1:$F$70,$G$2)+1-ROW(C39))),"")</f>
        <v/>
      </c>
      <c r="Q45" s="273" t="str">
        <f t="array" aca="1" ref="Q45" ca="1">IFERROR(INDEX('Ergeb. Tagesliste'!$O$1:$O$70,LARGE(('Ergeb. Tagesliste'!$F$1:$F$70=$G$2)*(ROW('Ergeb. Tagesliste'!$F$1:$F$70)),COUNTIF('Ergeb. Tagesliste'!$F$1:$F$70,$G$2)+1-ROW(C39))),"")</f>
        <v/>
      </c>
      <c r="R45" s="66" t="str">
        <f t="array" aca="1" ref="R45" ca="1">IFERROR(INDEX('Ergeb. Tagesliste'!$P$1:$P$70,LARGE(('Ergeb. Tagesliste'!$F$1:$F$70=$G$2)*(ROW('Ergeb. Tagesliste'!$F$1:$F$70)),COUNTIF('Ergeb. Tagesliste'!$F$1:$F$70,$G$2)+1-ROW(C39))),"")</f>
        <v/>
      </c>
    </row>
    <row r="46" spans="1:18" ht="24.75" customHeight="1">
      <c r="A46" s="467" t="str">
        <f t="array" aca="1" ref="A46" ca="1">IFERROR(INDEX('Ergeb. Tagesliste'!$A$1:$A$70,LARGE(('Ergeb. Tagesliste'!$F$1:$F$70=$G$2)*(ROW('Ergeb. Tagesliste'!$F$1:$F$70)),COUNTIF('Ergeb. Tagesliste'!$F$1:$F$70,$G$2)+1-ROW(C40))),"")</f>
        <v/>
      </c>
      <c r="B46" s="66" t="str">
        <f t="array" aca="1" ref="B46" ca="1">IFERROR(INDEX('Ergeb. Tagesliste'!$B$1:$B$70,LARGE(('Ergeb. Tagesliste'!$F$1:$F$70=$G$2)*(ROW('Ergeb. Tagesliste'!$F$1:$F$70)),COUNTIF('Ergeb. Tagesliste'!$F$1:$F$70,$G$2)+1-ROW(C40))),"")</f>
        <v/>
      </c>
      <c r="C46" s="68" t="str">
        <f t="array" aca="1" ref="C46" ca="1">IFERROR(INDEX('Ergeb. Tagesliste'!$C$1:$C$70,LARGE(('Ergeb. Tagesliste'!$F$1:$F$70=$G$2)*(ROW('Ergeb. Tagesliste'!$F$1:$F$70)),COUNTIF('Ergeb. Tagesliste'!$F$1:$F$70,$G$2)+1-ROW(C40))),"")</f>
        <v/>
      </c>
      <c r="D46" s="541" t="str">
        <f t="array" aca="1" ref="D46" ca="1">IFERROR(INDEX('Ergeb. Tagesliste'!$G$1:$G$70,LARGE(('Ergeb. Tagesliste'!$F$1:$F$70=$G$2)*(ROW('Ergeb. Tagesliste'!$F$1:$F$70)),COUNTIF('Ergeb. Tagesliste'!$F$1:$F$70,$G$2)+1-ROW(C40))),"")</f>
        <v/>
      </c>
      <c r="E46" s="277" t="str">
        <f t="array" aca="1" ref="E46" ca="1">IFERROR(INDEX('Ergeb. Tagesliste'!$D$1:$D$70,LARGE(('Ergeb. Tagesliste'!$F$1:$F$70=$G$2)*(ROW('Ergeb. Tagesliste'!$F$1:$F$70)),COUNTIF('Ergeb. Tagesliste'!$F$1:$F$70,$G$2)+1-ROW(C40))),"")</f>
        <v/>
      </c>
      <c r="F46" s="278" t="str">
        <f t="array" aca="1" ref="F46" ca="1">IFERROR(INDEX('Ergeb. Tagesliste'!$E$1:$E$70,LARGE(('Ergeb. Tagesliste'!$F$1:$F$70=$G$2)*(ROW('Ergeb. Tagesliste'!$F$1:$F$70)),COUNTIF('Ergeb. Tagesliste'!$F$1:$F$70,$G$2)+1-ROW(C40))),"")</f>
        <v/>
      </c>
      <c r="G46" s="627"/>
      <c r="H46" s="627"/>
      <c r="I46" s="627"/>
      <c r="J46" s="70" t="str">
        <f t="array" aca="1" ref="J46" ca="1">IFERROR(INDEX('Ergeb. Tagesliste'!$H$1:$H$70,LARGE(('Ergeb. Tagesliste'!$F$1:$F$70=$G$2)*(ROW('Ergeb. Tagesliste'!$F$1:$F$70)),COUNTIF('Ergeb. Tagesliste'!$F$1:$F$70,$G$2)+1-ROW(C40))),"")</f>
        <v/>
      </c>
      <c r="K46" s="267" t="str">
        <f t="array" aca="1" ref="K46" ca="1">IFERROR(INDEX('Ergeb. Tagesliste'!$I$1:$I$70,LARGE(('Ergeb. Tagesliste'!$F$1:$F$70=$G$2)*(ROW('Ergeb. Tagesliste'!$F$1:$F$70)),COUNTIF('Ergeb. Tagesliste'!$F$1:$F$70,$G$2)+1-ROW(C40))),"")</f>
        <v/>
      </c>
      <c r="L46" s="70" t="str">
        <f t="array" aca="1" ref="L46" ca="1">IFERROR(INDEX('Ergeb. Tagesliste'!$J$1:$J$70,LARGE(('Ergeb. Tagesliste'!$F$1:$F$70=$G$2)*(ROW('Ergeb. Tagesliste'!$F$1:$F$70)),COUNTIF('Ergeb. Tagesliste'!$F$1:$F$70,$G$2)+1-ROW(C40))),"")</f>
        <v/>
      </c>
      <c r="M46" s="267" t="str">
        <f t="array" aca="1" ref="M46" ca="1">IFERROR(INDEX('Ergeb. Tagesliste'!$K$1:$K$70,LARGE(('Ergeb. Tagesliste'!$F$1:$F$70=$G$2)*(ROW('Ergeb. Tagesliste'!$F$1:$F$70)),COUNTIF('Ergeb. Tagesliste'!$F$1:$F$70,$G$2)+1-ROW(C40))),"")</f>
        <v/>
      </c>
      <c r="N46" s="70" t="str">
        <f t="array" aca="1" ref="N46" ca="1">IFERROR(INDEX('Ergeb. Tagesliste'!$L$1:$L$70,LARGE(('Ergeb. Tagesliste'!$F$1:$F$70=$G$2)*(ROW('Ergeb. Tagesliste'!$F$1:$F$70)),COUNTIF('Ergeb. Tagesliste'!$F$1:$F$70,$G$2)+1-ROW(C40))),"")</f>
        <v/>
      </c>
      <c r="O46" s="267" t="str">
        <f t="array" aca="1" ref="O46" ca="1">IFERROR(INDEX('Ergeb. Tagesliste'!$M$1:$M$70,LARGE(('Ergeb. Tagesliste'!$F$1:$F$70=$G$2)*(ROW('Ergeb. Tagesliste'!$F$1:$F$70)),COUNTIF('Ergeb. Tagesliste'!$F$1:$F$70,$G$2)+1-ROW(C40))),"")</f>
        <v/>
      </c>
      <c r="P46" s="564" t="str">
        <f t="array" aca="1" ref="P46" ca="1">IFERROR(INDEX('Ergeb. Tagesliste'!$N$1:$N$70,LARGE(('Ergeb. Tagesliste'!$F$1:$F$70=$G$2)*(ROW('Ergeb. Tagesliste'!$F$1:$F$70)),COUNTIF('Ergeb. Tagesliste'!$F$1:$F$70,$G$2)+1-ROW(C40))),"")</f>
        <v/>
      </c>
      <c r="Q46" s="273" t="str">
        <f t="array" aca="1" ref="Q46" ca="1">IFERROR(INDEX('Ergeb. Tagesliste'!$O$1:$O$70,LARGE(('Ergeb. Tagesliste'!$F$1:$F$70=$G$2)*(ROW('Ergeb. Tagesliste'!$F$1:$F$70)),COUNTIF('Ergeb. Tagesliste'!$F$1:$F$70,$G$2)+1-ROW(C40))),"")</f>
        <v/>
      </c>
      <c r="R46" s="66" t="str">
        <f t="array" aca="1" ref="R46" ca="1">IFERROR(INDEX('Ergeb. Tagesliste'!$P$1:$P$70,LARGE(('Ergeb. Tagesliste'!$F$1:$F$70=$G$2)*(ROW('Ergeb. Tagesliste'!$F$1:$F$70)),COUNTIF('Ergeb. Tagesliste'!$F$1:$F$70,$G$2)+1-ROW(C40))),"")</f>
        <v/>
      </c>
    </row>
    <row r="47" spans="1:18" ht="24.75" customHeight="1">
      <c r="A47" s="467" t="str">
        <f t="array" aca="1" ref="A47" ca="1">IFERROR(INDEX('Ergeb. Tagesliste'!$A$1:$A$70,LARGE(('Ergeb. Tagesliste'!$F$1:$F$70=$G$2)*(ROW('Ergeb. Tagesliste'!$F$1:$F$70)),COUNTIF('Ergeb. Tagesliste'!$F$1:$F$70,$G$2)+1-ROW(C41))),"")</f>
        <v/>
      </c>
      <c r="B47" s="66" t="str">
        <f t="array" aca="1" ref="B47" ca="1">IFERROR(INDEX('Ergeb. Tagesliste'!$B$1:$B$70,LARGE(('Ergeb. Tagesliste'!$F$1:$F$70=$G$2)*(ROW('Ergeb. Tagesliste'!$F$1:$F$70)),COUNTIF('Ergeb. Tagesliste'!$F$1:$F$70,$G$2)+1-ROW(C41))),"")</f>
        <v/>
      </c>
      <c r="C47" s="68" t="str">
        <f t="array" aca="1" ref="C47" ca="1">IFERROR(INDEX('Ergeb. Tagesliste'!$C$1:$C$70,LARGE(('Ergeb. Tagesliste'!$F$1:$F$70=$G$2)*(ROW('Ergeb. Tagesliste'!$F$1:$F$70)),COUNTIF('Ergeb. Tagesliste'!$F$1:$F$70,$G$2)+1-ROW(C41))),"")</f>
        <v/>
      </c>
      <c r="D47" s="541" t="str">
        <f t="array" aca="1" ref="D47" ca="1">IFERROR(INDEX('Ergeb. Tagesliste'!$G$1:$G$70,LARGE(('Ergeb. Tagesliste'!$F$1:$F$70=$G$2)*(ROW('Ergeb. Tagesliste'!$F$1:$F$70)),COUNTIF('Ergeb. Tagesliste'!$F$1:$F$70,$G$2)+1-ROW(C41))),"")</f>
        <v/>
      </c>
      <c r="E47" s="277" t="str">
        <f t="array" aca="1" ref="E47" ca="1">IFERROR(INDEX('Ergeb. Tagesliste'!$D$1:$D$70,LARGE(('Ergeb. Tagesliste'!$F$1:$F$70=$G$2)*(ROW('Ergeb. Tagesliste'!$F$1:$F$70)),COUNTIF('Ergeb. Tagesliste'!$F$1:$F$70,$G$2)+1-ROW(C41))),"")</f>
        <v/>
      </c>
      <c r="F47" s="278" t="str">
        <f t="array" aca="1" ref="F47" ca="1">IFERROR(INDEX('Ergeb. Tagesliste'!$E$1:$E$70,LARGE(('Ergeb. Tagesliste'!$F$1:$F$70=$G$2)*(ROW('Ergeb. Tagesliste'!$F$1:$F$70)),COUNTIF('Ergeb. Tagesliste'!$F$1:$F$70,$G$2)+1-ROW(C41))),"")</f>
        <v/>
      </c>
      <c r="G47" s="627"/>
      <c r="H47" s="627"/>
      <c r="I47" s="627"/>
      <c r="J47" s="70" t="str">
        <f t="array" aca="1" ref="J47" ca="1">IFERROR(INDEX('Ergeb. Tagesliste'!$H$1:$H$70,LARGE(('Ergeb. Tagesliste'!$F$1:$F$70=$G$2)*(ROW('Ergeb. Tagesliste'!$F$1:$F$70)),COUNTIF('Ergeb. Tagesliste'!$F$1:$F$70,$G$2)+1-ROW(C41))),"")</f>
        <v/>
      </c>
      <c r="K47" s="267" t="str">
        <f t="array" aca="1" ref="K47" ca="1">IFERROR(INDEX('Ergeb. Tagesliste'!$I$1:$I$70,LARGE(('Ergeb. Tagesliste'!$F$1:$F$70=$G$2)*(ROW('Ergeb. Tagesliste'!$F$1:$F$70)),COUNTIF('Ergeb. Tagesliste'!$F$1:$F$70,$G$2)+1-ROW(C41))),"")</f>
        <v/>
      </c>
      <c r="L47" s="70" t="str">
        <f t="array" aca="1" ref="L47" ca="1">IFERROR(INDEX('Ergeb. Tagesliste'!$J$1:$J$70,LARGE(('Ergeb. Tagesliste'!$F$1:$F$70=$G$2)*(ROW('Ergeb. Tagesliste'!$F$1:$F$70)),COUNTIF('Ergeb. Tagesliste'!$F$1:$F$70,$G$2)+1-ROW(C41))),"")</f>
        <v/>
      </c>
      <c r="M47" s="267" t="str">
        <f t="array" aca="1" ref="M47" ca="1">IFERROR(INDEX('Ergeb. Tagesliste'!$K$1:$K$70,LARGE(('Ergeb. Tagesliste'!$F$1:$F$70=$G$2)*(ROW('Ergeb. Tagesliste'!$F$1:$F$70)),COUNTIF('Ergeb. Tagesliste'!$F$1:$F$70,$G$2)+1-ROW(C41))),"")</f>
        <v/>
      </c>
      <c r="N47" s="70" t="str">
        <f t="array" aca="1" ref="N47" ca="1">IFERROR(INDEX('Ergeb. Tagesliste'!$L$1:$L$70,LARGE(('Ergeb. Tagesliste'!$F$1:$F$70=$G$2)*(ROW('Ergeb. Tagesliste'!$F$1:$F$70)),COUNTIF('Ergeb. Tagesliste'!$F$1:$F$70,$G$2)+1-ROW(C41))),"")</f>
        <v/>
      </c>
      <c r="O47" s="267" t="str">
        <f t="array" aca="1" ref="O47" ca="1">IFERROR(INDEX('Ergeb. Tagesliste'!$M$1:$M$70,LARGE(('Ergeb. Tagesliste'!$F$1:$F$70=$G$2)*(ROW('Ergeb. Tagesliste'!$F$1:$F$70)),COUNTIF('Ergeb. Tagesliste'!$F$1:$F$70,$G$2)+1-ROW(C41))),"")</f>
        <v/>
      </c>
      <c r="P47" s="564" t="str">
        <f t="array" aca="1" ref="P47" ca="1">IFERROR(INDEX('Ergeb. Tagesliste'!$N$1:$N$70,LARGE(('Ergeb. Tagesliste'!$F$1:$F$70=$G$2)*(ROW('Ergeb. Tagesliste'!$F$1:$F$70)),COUNTIF('Ergeb. Tagesliste'!$F$1:$F$70,$G$2)+1-ROW(C41))),"")</f>
        <v/>
      </c>
      <c r="Q47" s="273" t="str">
        <f t="array" aca="1" ref="Q47" ca="1">IFERROR(INDEX('Ergeb. Tagesliste'!$O$1:$O$70,LARGE(('Ergeb. Tagesliste'!$F$1:$F$70=$G$2)*(ROW('Ergeb. Tagesliste'!$F$1:$F$70)),COUNTIF('Ergeb. Tagesliste'!$F$1:$F$70,$G$2)+1-ROW(C41))),"")</f>
        <v/>
      </c>
      <c r="R47" s="66" t="str">
        <f t="array" aca="1" ref="R47" ca="1">IFERROR(INDEX('Ergeb. Tagesliste'!$P$1:$P$70,LARGE(('Ergeb. Tagesliste'!$F$1:$F$70=$G$2)*(ROW('Ergeb. Tagesliste'!$F$1:$F$70)),COUNTIF('Ergeb. Tagesliste'!$F$1:$F$70,$G$2)+1-ROW(C41))),"")</f>
        <v/>
      </c>
    </row>
    <row r="48" spans="1:18" ht="24.75" customHeight="1">
      <c r="A48" s="467" t="str">
        <f t="array" aca="1" ref="A48" ca="1">IFERROR(INDEX('Ergeb. Tagesliste'!$A$1:$A$70,LARGE(('Ergeb. Tagesliste'!$F$1:$F$70=$G$2)*(ROW('Ergeb. Tagesliste'!$F$1:$F$70)),COUNTIF('Ergeb. Tagesliste'!$F$1:$F$70,$G$2)+1-ROW(C42))),"")</f>
        <v/>
      </c>
      <c r="B48" s="66" t="str">
        <f t="array" aca="1" ref="B48" ca="1">IFERROR(INDEX('Ergeb. Tagesliste'!$B$1:$B$70,LARGE(('Ergeb. Tagesliste'!$F$1:$F$70=$G$2)*(ROW('Ergeb. Tagesliste'!$F$1:$F$70)),COUNTIF('Ergeb. Tagesliste'!$F$1:$F$70,$G$2)+1-ROW(C42))),"")</f>
        <v/>
      </c>
      <c r="C48" s="68" t="str">
        <f t="array" aca="1" ref="C48" ca="1">IFERROR(INDEX('Ergeb. Tagesliste'!$C$1:$C$70,LARGE(('Ergeb. Tagesliste'!$F$1:$F$70=$G$2)*(ROW('Ergeb. Tagesliste'!$F$1:$F$70)),COUNTIF('Ergeb. Tagesliste'!$F$1:$F$70,$G$2)+1-ROW(C42))),"")</f>
        <v/>
      </c>
      <c r="D48" s="541" t="str">
        <f t="array" aca="1" ref="D48" ca="1">IFERROR(INDEX('Ergeb. Tagesliste'!$G$1:$G$70,LARGE(('Ergeb. Tagesliste'!$F$1:$F$70=$G$2)*(ROW('Ergeb. Tagesliste'!$F$1:$F$70)),COUNTIF('Ergeb. Tagesliste'!$F$1:$F$70,$G$2)+1-ROW(C42))),"")</f>
        <v/>
      </c>
      <c r="E48" s="277" t="str">
        <f t="array" aca="1" ref="E48" ca="1">IFERROR(INDEX('Ergeb. Tagesliste'!$D$1:$D$70,LARGE(('Ergeb. Tagesliste'!$F$1:$F$70=$G$2)*(ROW('Ergeb. Tagesliste'!$F$1:$F$70)),COUNTIF('Ergeb. Tagesliste'!$F$1:$F$70,$G$2)+1-ROW(C42))),"")</f>
        <v/>
      </c>
      <c r="F48" s="278" t="str">
        <f t="array" aca="1" ref="F48" ca="1">IFERROR(INDEX('Ergeb. Tagesliste'!$E$1:$E$70,LARGE(('Ergeb. Tagesliste'!$F$1:$F$70=$G$2)*(ROW('Ergeb. Tagesliste'!$F$1:$F$70)),COUNTIF('Ergeb. Tagesliste'!$F$1:$F$70,$G$2)+1-ROW(C42))),"")</f>
        <v/>
      </c>
      <c r="G48" s="627"/>
      <c r="H48" s="627"/>
      <c r="I48" s="627"/>
      <c r="J48" s="70" t="str">
        <f t="array" aca="1" ref="J48" ca="1">IFERROR(INDEX('Ergeb. Tagesliste'!$H$1:$H$70,LARGE(('Ergeb. Tagesliste'!$F$1:$F$70=$G$2)*(ROW('Ergeb. Tagesliste'!$F$1:$F$70)),COUNTIF('Ergeb. Tagesliste'!$F$1:$F$70,$G$2)+1-ROW(C42))),"")</f>
        <v/>
      </c>
      <c r="K48" s="267" t="str">
        <f t="array" aca="1" ref="K48" ca="1">IFERROR(INDEX('Ergeb. Tagesliste'!$I$1:$I$70,LARGE(('Ergeb. Tagesliste'!$F$1:$F$70=$G$2)*(ROW('Ergeb. Tagesliste'!$F$1:$F$70)),COUNTIF('Ergeb. Tagesliste'!$F$1:$F$70,$G$2)+1-ROW(C42))),"")</f>
        <v/>
      </c>
      <c r="L48" s="70" t="str">
        <f t="array" aca="1" ref="L48" ca="1">IFERROR(INDEX('Ergeb. Tagesliste'!$J$1:$J$70,LARGE(('Ergeb. Tagesliste'!$F$1:$F$70=$G$2)*(ROW('Ergeb. Tagesliste'!$F$1:$F$70)),COUNTIF('Ergeb. Tagesliste'!$F$1:$F$70,$G$2)+1-ROW(C42))),"")</f>
        <v/>
      </c>
      <c r="M48" s="267" t="str">
        <f t="array" aca="1" ref="M48" ca="1">IFERROR(INDEX('Ergeb. Tagesliste'!$K$1:$K$70,LARGE(('Ergeb. Tagesliste'!$F$1:$F$70=$G$2)*(ROW('Ergeb. Tagesliste'!$F$1:$F$70)),COUNTIF('Ergeb. Tagesliste'!$F$1:$F$70,$G$2)+1-ROW(C42))),"")</f>
        <v/>
      </c>
      <c r="N48" s="70" t="str">
        <f t="array" aca="1" ref="N48" ca="1">IFERROR(INDEX('Ergeb. Tagesliste'!$L$1:$L$70,LARGE(('Ergeb. Tagesliste'!$F$1:$F$70=$G$2)*(ROW('Ergeb. Tagesliste'!$F$1:$F$70)),COUNTIF('Ergeb. Tagesliste'!$F$1:$F$70,$G$2)+1-ROW(C42))),"")</f>
        <v/>
      </c>
      <c r="O48" s="267" t="str">
        <f t="array" aca="1" ref="O48" ca="1">IFERROR(INDEX('Ergeb. Tagesliste'!$M$1:$M$70,LARGE(('Ergeb. Tagesliste'!$F$1:$F$70=$G$2)*(ROW('Ergeb. Tagesliste'!$F$1:$F$70)),COUNTIF('Ergeb. Tagesliste'!$F$1:$F$70,$G$2)+1-ROW(C42))),"")</f>
        <v/>
      </c>
      <c r="P48" s="564" t="str">
        <f t="array" aca="1" ref="P48" ca="1">IFERROR(INDEX('Ergeb. Tagesliste'!$N$1:$N$70,LARGE(('Ergeb. Tagesliste'!$F$1:$F$70=$G$2)*(ROW('Ergeb. Tagesliste'!$F$1:$F$70)),COUNTIF('Ergeb. Tagesliste'!$F$1:$F$70,$G$2)+1-ROW(C42))),"")</f>
        <v/>
      </c>
      <c r="Q48" s="273" t="str">
        <f t="array" aca="1" ref="Q48" ca="1">IFERROR(INDEX('Ergeb. Tagesliste'!$O$1:$O$70,LARGE(('Ergeb. Tagesliste'!$F$1:$F$70=$G$2)*(ROW('Ergeb. Tagesliste'!$F$1:$F$70)),COUNTIF('Ergeb. Tagesliste'!$F$1:$F$70,$G$2)+1-ROW(C42))),"")</f>
        <v/>
      </c>
      <c r="R48" s="66" t="str">
        <f t="array" aca="1" ref="R48" ca="1">IFERROR(INDEX('Ergeb. Tagesliste'!$P$1:$P$70,LARGE(('Ergeb. Tagesliste'!$F$1:$F$70=$G$2)*(ROW('Ergeb. Tagesliste'!$F$1:$F$70)),COUNTIF('Ergeb. Tagesliste'!$F$1:$F$70,$G$2)+1-ROW(C42))),"")</f>
        <v/>
      </c>
    </row>
    <row r="49" spans="1:18" ht="24.75" customHeight="1">
      <c r="A49" s="467" t="str">
        <f t="array" aca="1" ref="A49" ca="1">IFERROR(INDEX('Ergeb. Tagesliste'!$A$1:$A$70,LARGE(('Ergeb. Tagesliste'!$F$1:$F$70=$G$2)*(ROW('Ergeb. Tagesliste'!$F$1:$F$70)),COUNTIF('Ergeb. Tagesliste'!$F$1:$F$70,$G$2)+1-ROW(C43))),"")</f>
        <v/>
      </c>
      <c r="B49" s="66" t="str">
        <f t="array" aca="1" ref="B49" ca="1">IFERROR(INDEX('Ergeb. Tagesliste'!$B$1:$B$70,LARGE(('Ergeb. Tagesliste'!$F$1:$F$70=$G$2)*(ROW('Ergeb. Tagesliste'!$F$1:$F$70)),COUNTIF('Ergeb. Tagesliste'!$F$1:$F$70,$G$2)+1-ROW(C43))),"")</f>
        <v/>
      </c>
      <c r="C49" s="68" t="str">
        <f t="array" aca="1" ref="C49" ca="1">IFERROR(INDEX('Ergeb. Tagesliste'!$C$1:$C$70,LARGE(('Ergeb. Tagesliste'!$F$1:$F$70=$G$2)*(ROW('Ergeb. Tagesliste'!$F$1:$F$70)),COUNTIF('Ergeb. Tagesliste'!$F$1:$F$70,$G$2)+1-ROW(C43))),"")</f>
        <v/>
      </c>
      <c r="D49" s="541" t="str">
        <f t="array" aca="1" ref="D49" ca="1">IFERROR(INDEX('Ergeb. Tagesliste'!$G$1:$G$70,LARGE(('Ergeb. Tagesliste'!$F$1:$F$70=$G$2)*(ROW('Ergeb. Tagesliste'!$F$1:$F$70)),COUNTIF('Ergeb. Tagesliste'!$F$1:$F$70,$G$2)+1-ROW(C43))),"")</f>
        <v/>
      </c>
      <c r="E49" s="277" t="str">
        <f t="array" aca="1" ref="E49" ca="1">IFERROR(INDEX('Ergeb. Tagesliste'!$D$1:$D$70,LARGE(('Ergeb. Tagesliste'!$F$1:$F$70=$G$2)*(ROW('Ergeb. Tagesliste'!$F$1:$F$70)),COUNTIF('Ergeb. Tagesliste'!$F$1:$F$70,$G$2)+1-ROW(C43))),"")</f>
        <v/>
      </c>
      <c r="F49" s="278" t="str">
        <f t="array" aca="1" ref="F49" ca="1">IFERROR(INDEX('Ergeb. Tagesliste'!$E$1:$E$70,LARGE(('Ergeb. Tagesliste'!$F$1:$F$70=$G$2)*(ROW('Ergeb. Tagesliste'!$F$1:$F$70)),COUNTIF('Ergeb. Tagesliste'!$F$1:$F$70,$G$2)+1-ROW(C43))),"")</f>
        <v/>
      </c>
      <c r="G49" s="627"/>
      <c r="H49" s="627"/>
      <c r="I49" s="627"/>
      <c r="J49" s="70" t="str">
        <f t="array" aca="1" ref="J49" ca="1">IFERROR(INDEX('Ergeb. Tagesliste'!$H$1:$H$70,LARGE(('Ergeb. Tagesliste'!$F$1:$F$70=$G$2)*(ROW('Ergeb. Tagesliste'!$F$1:$F$70)),COUNTIF('Ergeb. Tagesliste'!$F$1:$F$70,$G$2)+1-ROW(C43))),"")</f>
        <v/>
      </c>
      <c r="K49" s="267" t="str">
        <f t="array" aca="1" ref="K49" ca="1">IFERROR(INDEX('Ergeb. Tagesliste'!$I$1:$I$70,LARGE(('Ergeb. Tagesliste'!$F$1:$F$70=$G$2)*(ROW('Ergeb. Tagesliste'!$F$1:$F$70)),COUNTIF('Ergeb. Tagesliste'!$F$1:$F$70,$G$2)+1-ROW(C43))),"")</f>
        <v/>
      </c>
      <c r="L49" s="70" t="str">
        <f t="array" aca="1" ref="L49" ca="1">IFERROR(INDEX('Ergeb. Tagesliste'!$J$1:$J$70,LARGE(('Ergeb. Tagesliste'!$F$1:$F$70=$G$2)*(ROW('Ergeb. Tagesliste'!$F$1:$F$70)),COUNTIF('Ergeb. Tagesliste'!$F$1:$F$70,$G$2)+1-ROW(C43))),"")</f>
        <v/>
      </c>
      <c r="M49" s="267" t="str">
        <f t="array" aca="1" ref="M49" ca="1">IFERROR(INDEX('Ergeb. Tagesliste'!$K$1:$K$70,LARGE(('Ergeb. Tagesliste'!$F$1:$F$70=$G$2)*(ROW('Ergeb. Tagesliste'!$F$1:$F$70)),COUNTIF('Ergeb. Tagesliste'!$F$1:$F$70,$G$2)+1-ROW(C43))),"")</f>
        <v/>
      </c>
      <c r="N49" s="70" t="str">
        <f t="array" aca="1" ref="N49" ca="1">IFERROR(INDEX('Ergeb. Tagesliste'!$L$1:$L$70,LARGE(('Ergeb. Tagesliste'!$F$1:$F$70=$G$2)*(ROW('Ergeb. Tagesliste'!$F$1:$F$70)),COUNTIF('Ergeb. Tagesliste'!$F$1:$F$70,$G$2)+1-ROW(C43))),"")</f>
        <v/>
      </c>
      <c r="O49" s="267" t="str">
        <f t="array" aca="1" ref="O49" ca="1">IFERROR(INDEX('Ergeb. Tagesliste'!$M$1:$M$70,LARGE(('Ergeb. Tagesliste'!$F$1:$F$70=$G$2)*(ROW('Ergeb. Tagesliste'!$F$1:$F$70)),COUNTIF('Ergeb. Tagesliste'!$F$1:$F$70,$G$2)+1-ROW(C43))),"")</f>
        <v/>
      </c>
      <c r="P49" s="564" t="str">
        <f t="array" aca="1" ref="P49" ca="1">IFERROR(INDEX('Ergeb. Tagesliste'!$N$1:$N$70,LARGE(('Ergeb. Tagesliste'!$F$1:$F$70=$G$2)*(ROW('Ergeb. Tagesliste'!$F$1:$F$70)),COUNTIF('Ergeb. Tagesliste'!$F$1:$F$70,$G$2)+1-ROW(C43))),"")</f>
        <v/>
      </c>
      <c r="Q49" s="273" t="str">
        <f t="array" aca="1" ref="Q49" ca="1">IFERROR(INDEX('Ergeb. Tagesliste'!$O$1:$O$70,LARGE(('Ergeb. Tagesliste'!$F$1:$F$70=$G$2)*(ROW('Ergeb. Tagesliste'!$F$1:$F$70)),COUNTIF('Ergeb. Tagesliste'!$F$1:$F$70,$G$2)+1-ROW(C43))),"")</f>
        <v/>
      </c>
      <c r="R49" s="66" t="str">
        <f t="array" aca="1" ref="R49" ca="1">IFERROR(INDEX('Ergeb. Tagesliste'!$P$1:$P$70,LARGE(('Ergeb. Tagesliste'!$F$1:$F$70=$G$2)*(ROW('Ergeb. Tagesliste'!$F$1:$F$70)),COUNTIF('Ergeb. Tagesliste'!$F$1:$F$70,$G$2)+1-ROW(C43))),"")</f>
        <v/>
      </c>
    </row>
    <row r="50" spans="1:18" ht="24.75" customHeight="1">
      <c r="A50" s="467" t="str">
        <f t="array" aca="1" ref="A50" ca="1">IFERROR(INDEX('Ergeb. Tagesliste'!$A$1:$A$70,LARGE(('Ergeb. Tagesliste'!$F$1:$F$70=$G$2)*(ROW('Ergeb. Tagesliste'!$F$1:$F$70)),COUNTIF('Ergeb. Tagesliste'!$F$1:$F$70,$G$2)+1-ROW(C44))),"")</f>
        <v/>
      </c>
      <c r="B50" s="66" t="str">
        <f t="array" aca="1" ref="B50" ca="1">IFERROR(INDEX('Ergeb. Tagesliste'!$B$1:$B$70,LARGE(('Ergeb. Tagesliste'!$F$1:$F$70=$G$2)*(ROW('Ergeb. Tagesliste'!$F$1:$F$70)),COUNTIF('Ergeb. Tagesliste'!$F$1:$F$70,$G$2)+1-ROW(C44))),"")</f>
        <v/>
      </c>
      <c r="C50" s="68" t="str">
        <f t="array" aca="1" ref="C50" ca="1">IFERROR(INDEX('Ergeb. Tagesliste'!$C$1:$C$70,LARGE(('Ergeb. Tagesliste'!$F$1:$F$70=$G$2)*(ROW('Ergeb. Tagesliste'!$F$1:$F$70)),COUNTIF('Ergeb. Tagesliste'!$F$1:$F$70,$G$2)+1-ROW(C44))),"")</f>
        <v/>
      </c>
      <c r="D50" s="541" t="str">
        <f t="array" aca="1" ref="D50" ca="1">IFERROR(INDEX('Ergeb. Tagesliste'!$G$1:$G$70,LARGE(('Ergeb. Tagesliste'!$F$1:$F$70=$G$2)*(ROW('Ergeb. Tagesliste'!$F$1:$F$70)),COUNTIF('Ergeb. Tagesliste'!$F$1:$F$70,$G$2)+1-ROW(C44))),"")</f>
        <v/>
      </c>
      <c r="E50" s="277" t="str">
        <f t="array" aca="1" ref="E50" ca="1">IFERROR(INDEX('Ergeb. Tagesliste'!$D$1:$D$70,LARGE(('Ergeb. Tagesliste'!$F$1:$F$70=$G$2)*(ROW('Ergeb. Tagesliste'!$F$1:$F$70)),COUNTIF('Ergeb. Tagesliste'!$F$1:$F$70,$G$2)+1-ROW(C44))),"")</f>
        <v/>
      </c>
      <c r="F50" s="278" t="str">
        <f t="array" aca="1" ref="F50" ca="1">IFERROR(INDEX('Ergeb. Tagesliste'!$E$1:$E$70,LARGE(('Ergeb. Tagesliste'!$F$1:$F$70=$G$2)*(ROW('Ergeb. Tagesliste'!$F$1:$F$70)),COUNTIF('Ergeb. Tagesliste'!$F$1:$F$70,$G$2)+1-ROW(C44))),"")</f>
        <v/>
      </c>
      <c r="G50" s="627"/>
      <c r="H50" s="627"/>
      <c r="I50" s="627"/>
      <c r="J50" s="70" t="str">
        <f t="array" aca="1" ref="J50" ca="1">IFERROR(INDEX('Ergeb. Tagesliste'!$H$1:$H$70,LARGE(('Ergeb. Tagesliste'!$F$1:$F$70=$G$2)*(ROW('Ergeb. Tagesliste'!$F$1:$F$70)),COUNTIF('Ergeb. Tagesliste'!$F$1:$F$70,$G$2)+1-ROW(C44))),"")</f>
        <v/>
      </c>
      <c r="K50" s="267" t="str">
        <f t="array" aca="1" ref="K50" ca="1">IFERROR(INDEX('Ergeb. Tagesliste'!$I$1:$I$70,LARGE(('Ergeb. Tagesliste'!$F$1:$F$70=$G$2)*(ROW('Ergeb. Tagesliste'!$F$1:$F$70)),COUNTIF('Ergeb. Tagesliste'!$F$1:$F$70,$G$2)+1-ROW(C44))),"")</f>
        <v/>
      </c>
      <c r="L50" s="70" t="str">
        <f t="array" aca="1" ref="L50" ca="1">IFERROR(INDEX('Ergeb. Tagesliste'!$J$1:$J$70,LARGE(('Ergeb. Tagesliste'!$F$1:$F$70=$G$2)*(ROW('Ergeb. Tagesliste'!$F$1:$F$70)),COUNTIF('Ergeb. Tagesliste'!$F$1:$F$70,$G$2)+1-ROW(C44))),"")</f>
        <v/>
      </c>
      <c r="M50" s="267" t="str">
        <f t="array" aca="1" ref="M50" ca="1">IFERROR(INDEX('Ergeb. Tagesliste'!$K$1:$K$70,LARGE(('Ergeb. Tagesliste'!$F$1:$F$70=$G$2)*(ROW('Ergeb. Tagesliste'!$F$1:$F$70)),COUNTIF('Ergeb. Tagesliste'!$F$1:$F$70,$G$2)+1-ROW(C44))),"")</f>
        <v/>
      </c>
      <c r="N50" s="70" t="str">
        <f t="array" aca="1" ref="N50" ca="1">IFERROR(INDEX('Ergeb. Tagesliste'!$L$1:$L$70,LARGE(('Ergeb. Tagesliste'!$F$1:$F$70=$G$2)*(ROW('Ergeb. Tagesliste'!$F$1:$F$70)),COUNTIF('Ergeb. Tagesliste'!$F$1:$F$70,$G$2)+1-ROW(C44))),"")</f>
        <v/>
      </c>
      <c r="O50" s="267" t="str">
        <f t="array" aca="1" ref="O50" ca="1">IFERROR(INDEX('Ergeb. Tagesliste'!$M$1:$M$70,LARGE(('Ergeb. Tagesliste'!$F$1:$F$70=$G$2)*(ROW('Ergeb. Tagesliste'!$F$1:$F$70)),COUNTIF('Ergeb. Tagesliste'!$F$1:$F$70,$G$2)+1-ROW(C44))),"")</f>
        <v/>
      </c>
      <c r="P50" s="564" t="str">
        <f t="array" aca="1" ref="P50" ca="1">IFERROR(INDEX('Ergeb. Tagesliste'!$N$1:$N$70,LARGE(('Ergeb. Tagesliste'!$F$1:$F$70=$G$2)*(ROW('Ergeb. Tagesliste'!$F$1:$F$70)),COUNTIF('Ergeb. Tagesliste'!$F$1:$F$70,$G$2)+1-ROW(C44))),"")</f>
        <v/>
      </c>
      <c r="Q50" s="273" t="str">
        <f t="array" aca="1" ref="Q50" ca="1">IFERROR(INDEX('Ergeb. Tagesliste'!$O$1:$O$70,LARGE(('Ergeb. Tagesliste'!$F$1:$F$70=$G$2)*(ROW('Ergeb. Tagesliste'!$F$1:$F$70)),COUNTIF('Ergeb. Tagesliste'!$F$1:$F$70,$G$2)+1-ROW(C44))),"")</f>
        <v/>
      </c>
      <c r="R50" s="66" t="str">
        <f t="array" aca="1" ref="R50" ca="1">IFERROR(INDEX('Ergeb. Tagesliste'!$P$1:$P$70,LARGE(('Ergeb. Tagesliste'!$F$1:$F$70=$G$2)*(ROW('Ergeb. Tagesliste'!$F$1:$F$70)),COUNTIF('Ergeb. Tagesliste'!$F$1:$F$70,$G$2)+1-ROW(C44))),"")</f>
        <v/>
      </c>
    </row>
    <row r="51" spans="1:18" ht="24.75" customHeight="1">
      <c r="A51" s="467" t="str">
        <f t="array" aca="1" ref="A51" ca="1">IFERROR(INDEX('Ergeb. Tagesliste'!$A$1:$A$70,LARGE(('Ergeb. Tagesliste'!$F$1:$F$70=$G$2)*(ROW('Ergeb. Tagesliste'!$F$1:$F$70)),COUNTIF('Ergeb. Tagesliste'!$F$1:$F$70,$G$2)+1-ROW(C45))),"")</f>
        <v/>
      </c>
      <c r="B51" s="66" t="str">
        <f t="array" aca="1" ref="B51" ca="1">IFERROR(INDEX('Ergeb. Tagesliste'!$B$1:$B$70,LARGE(('Ergeb. Tagesliste'!$F$1:$F$70=$G$2)*(ROW('Ergeb. Tagesliste'!$F$1:$F$70)),COUNTIF('Ergeb. Tagesliste'!$F$1:$F$70,$G$2)+1-ROW(C45))),"")</f>
        <v/>
      </c>
      <c r="C51" s="68" t="str">
        <f t="array" aca="1" ref="C51" ca="1">IFERROR(INDEX('Ergeb. Tagesliste'!$C$1:$C$70,LARGE(('Ergeb. Tagesliste'!$F$1:$F$70=$G$2)*(ROW('Ergeb. Tagesliste'!$F$1:$F$70)),COUNTIF('Ergeb. Tagesliste'!$F$1:$F$70,$G$2)+1-ROW(C45))),"")</f>
        <v/>
      </c>
      <c r="D51" s="541" t="str">
        <f t="array" aca="1" ref="D51" ca="1">IFERROR(INDEX('Ergeb. Tagesliste'!$G$1:$G$70,LARGE(('Ergeb. Tagesliste'!$F$1:$F$70=$G$2)*(ROW('Ergeb. Tagesliste'!$F$1:$F$70)),COUNTIF('Ergeb. Tagesliste'!$F$1:$F$70,$G$2)+1-ROW(C45))),"")</f>
        <v/>
      </c>
      <c r="E51" s="277" t="str">
        <f t="array" aca="1" ref="E51" ca="1">IFERROR(INDEX('Ergeb. Tagesliste'!$D$1:$D$70,LARGE(('Ergeb. Tagesliste'!$F$1:$F$70=$G$2)*(ROW('Ergeb. Tagesliste'!$F$1:$F$70)),COUNTIF('Ergeb. Tagesliste'!$F$1:$F$70,$G$2)+1-ROW(C45))),"")</f>
        <v/>
      </c>
      <c r="F51" s="278" t="str">
        <f t="array" aca="1" ref="F51" ca="1">IFERROR(INDEX('Ergeb. Tagesliste'!$E$1:$E$70,LARGE(('Ergeb. Tagesliste'!$F$1:$F$70=$G$2)*(ROW('Ergeb. Tagesliste'!$F$1:$F$70)),COUNTIF('Ergeb. Tagesliste'!$F$1:$F$70,$G$2)+1-ROW(C45))),"")</f>
        <v/>
      </c>
      <c r="G51" s="627"/>
      <c r="H51" s="627"/>
      <c r="I51" s="627"/>
      <c r="J51" s="70" t="str">
        <f t="array" aca="1" ref="J51" ca="1">IFERROR(INDEX('Ergeb. Tagesliste'!$H$1:$H$70,LARGE(('Ergeb. Tagesliste'!$F$1:$F$70=$G$2)*(ROW('Ergeb. Tagesliste'!$F$1:$F$70)),COUNTIF('Ergeb. Tagesliste'!$F$1:$F$70,$G$2)+1-ROW(C45))),"")</f>
        <v/>
      </c>
      <c r="K51" s="267" t="str">
        <f t="array" aca="1" ref="K51" ca="1">IFERROR(INDEX('Ergeb. Tagesliste'!$I$1:$I$70,LARGE(('Ergeb. Tagesliste'!$F$1:$F$70=$G$2)*(ROW('Ergeb. Tagesliste'!$F$1:$F$70)),COUNTIF('Ergeb. Tagesliste'!$F$1:$F$70,$G$2)+1-ROW(C45))),"")</f>
        <v/>
      </c>
      <c r="L51" s="70" t="str">
        <f t="array" aca="1" ref="L51" ca="1">IFERROR(INDEX('Ergeb. Tagesliste'!$J$1:$J$70,LARGE(('Ergeb. Tagesliste'!$F$1:$F$70=$G$2)*(ROW('Ergeb. Tagesliste'!$F$1:$F$70)),COUNTIF('Ergeb. Tagesliste'!$F$1:$F$70,$G$2)+1-ROW(C45))),"")</f>
        <v/>
      </c>
      <c r="M51" s="267" t="str">
        <f t="array" aca="1" ref="M51" ca="1">IFERROR(INDEX('Ergeb. Tagesliste'!$K$1:$K$70,LARGE(('Ergeb. Tagesliste'!$F$1:$F$70=$G$2)*(ROW('Ergeb. Tagesliste'!$F$1:$F$70)),COUNTIF('Ergeb. Tagesliste'!$F$1:$F$70,$G$2)+1-ROW(C45))),"")</f>
        <v/>
      </c>
      <c r="N51" s="70" t="str">
        <f t="array" aca="1" ref="N51" ca="1">IFERROR(INDEX('Ergeb. Tagesliste'!$L$1:$L$70,LARGE(('Ergeb. Tagesliste'!$F$1:$F$70=$G$2)*(ROW('Ergeb. Tagesliste'!$F$1:$F$70)),COUNTIF('Ergeb. Tagesliste'!$F$1:$F$70,$G$2)+1-ROW(C45))),"")</f>
        <v/>
      </c>
      <c r="O51" s="267" t="str">
        <f t="array" aca="1" ref="O51" ca="1">IFERROR(INDEX('Ergeb. Tagesliste'!$M$1:$M$70,LARGE(('Ergeb. Tagesliste'!$F$1:$F$70=$G$2)*(ROW('Ergeb. Tagesliste'!$F$1:$F$70)),COUNTIF('Ergeb. Tagesliste'!$F$1:$F$70,$G$2)+1-ROW(C45))),"")</f>
        <v/>
      </c>
      <c r="P51" s="564" t="str">
        <f t="array" aca="1" ref="P51" ca="1">IFERROR(INDEX('Ergeb. Tagesliste'!$N$1:$N$70,LARGE(('Ergeb. Tagesliste'!$F$1:$F$70=$G$2)*(ROW('Ergeb. Tagesliste'!$F$1:$F$70)),COUNTIF('Ergeb. Tagesliste'!$F$1:$F$70,$G$2)+1-ROW(C45))),"")</f>
        <v/>
      </c>
      <c r="Q51" s="273" t="str">
        <f t="array" aca="1" ref="Q51" ca="1">IFERROR(INDEX('Ergeb. Tagesliste'!$O$1:$O$70,LARGE(('Ergeb. Tagesliste'!$F$1:$F$70=$G$2)*(ROW('Ergeb. Tagesliste'!$F$1:$F$70)),COUNTIF('Ergeb. Tagesliste'!$F$1:$F$70,$G$2)+1-ROW(C45))),"")</f>
        <v/>
      </c>
      <c r="R51" s="66" t="str">
        <f t="array" aca="1" ref="R51" ca="1">IFERROR(INDEX('Ergeb. Tagesliste'!$P$1:$P$70,LARGE(('Ergeb. Tagesliste'!$F$1:$F$70=$G$2)*(ROW('Ergeb. Tagesliste'!$F$1:$F$70)),COUNTIF('Ergeb. Tagesliste'!$F$1:$F$70,$G$2)+1-ROW(C45))),"")</f>
        <v/>
      </c>
    </row>
    <row r="52" spans="1:18" ht="24.75" customHeight="1">
      <c r="A52" s="467" t="str">
        <f t="array" aca="1" ref="A52" ca="1">IFERROR(INDEX('Ergeb. Tagesliste'!$A$1:$A$70,LARGE(('Ergeb. Tagesliste'!$F$1:$F$70=$G$2)*(ROW('Ergeb. Tagesliste'!$F$1:$F$70)),COUNTIF('Ergeb. Tagesliste'!$F$1:$F$70,$G$2)+1-ROW(C46))),"")</f>
        <v/>
      </c>
      <c r="B52" s="66" t="str">
        <f t="array" aca="1" ref="B52" ca="1">IFERROR(INDEX('Ergeb. Tagesliste'!$B$1:$B$70,LARGE(('Ergeb. Tagesliste'!$F$1:$F$70=$G$2)*(ROW('Ergeb. Tagesliste'!$F$1:$F$70)),COUNTIF('Ergeb. Tagesliste'!$F$1:$F$70,$G$2)+1-ROW(C46))),"")</f>
        <v/>
      </c>
      <c r="C52" s="68" t="str">
        <f t="array" aca="1" ref="C52" ca="1">IFERROR(INDEX('Ergeb. Tagesliste'!$C$1:$C$70,LARGE(('Ergeb. Tagesliste'!$F$1:$F$70=$G$2)*(ROW('Ergeb. Tagesliste'!$F$1:$F$70)),COUNTIF('Ergeb. Tagesliste'!$F$1:$F$70,$G$2)+1-ROW(C46))),"")</f>
        <v/>
      </c>
      <c r="D52" s="541" t="str">
        <f t="array" aca="1" ref="D52" ca="1">IFERROR(INDEX('Ergeb. Tagesliste'!$G$1:$G$70,LARGE(('Ergeb. Tagesliste'!$F$1:$F$70=$G$2)*(ROW('Ergeb. Tagesliste'!$F$1:$F$70)),COUNTIF('Ergeb. Tagesliste'!$F$1:$F$70,$G$2)+1-ROW(C46))),"")</f>
        <v/>
      </c>
      <c r="E52" s="277" t="str">
        <f t="array" aca="1" ref="E52" ca="1">IFERROR(INDEX('Ergeb. Tagesliste'!$D$1:$D$70,LARGE(('Ergeb. Tagesliste'!$F$1:$F$70=$G$2)*(ROW('Ergeb. Tagesliste'!$F$1:$F$70)),COUNTIF('Ergeb. Tagesliste'!$F$1:$F$70,$G$2)+1-ROW(C46))),"")</f>
        <v/>
      </c>
      <c r="F52" s="278" t="str">
        <f t="array" aca="1" ref="F52" ca="1">IFERROR(INDEX('Ergeb. Tagesliste'!$E$1:$E$70,LARGE(('Ergeb. Tagesliste'!$F$1:$F$70=$G$2)*(ROW('Ergeb. Tagesliste'!$F$1:$F$70)),COUNTIF('Ergeb. Tagesliste'!$F$1:$F$70,$G$2)+1-ROW(C46))),"")</f>
        <v/>
      </c>
      <c r="G52" s="627"/>
      <c r="H52" s="627"/>
      <c r="I52" s="627"/>
      <c r="J52" s="70" t="str">
        <f t="array" aca="1" ref="J52" ca="1">IFERROR(INDEX('Ergeb. Tagesliste'!$H$1:$H$70,LARGE(('Ergeb. Tagesliste'!$F$1:$F$70=$G$2)*(ROW('Ergeb. Tagesliste'!$F$1:$F$70)),COUNTIF('Ergeb. Tagesliste'!$F$1:$F$70,$G$2)+1-ROW(C46))),"")</f>
        <v/>
      </c>
      <c r="K52" s="267" t="str">
        <f t="array" aca="1" ref="K52" ca="1">IFERROR(INDEX('Ergeb. Tagesliste'!$I$1:$I$70,LARGE(('Ergeb. Tagesliste'!$F$1:$F$70=$G$2)*(ROW('Ergeb. Tagesliste'!$F$1:$F$70)),COUNTIF('Ergeb. Tagesliste'!$F$1:$F$70,$G$2)+1-ROW(C46))),"")</f>
        <v/>
      </c>
      <c r="L52" s="70" t="str">
        <f t="array" aca="1" ref="L52" ca="1">IFERROR(INDEX('Ergeb. Tagesliste'!$J$1:$J$70,LARGE(('Ergeb. Tagesliste'!$F$1:$F$70=$G$2)*(ROW('Ergeb. Tagesliste'!$F$1:$F$70)),COUNTIF('Ergeb. Tagesliste'!$F$1:$F$70,$G$2)+1-ROW(C46))),"")</f>
        <v/>
      </c>
      <c r="M52" s="267" t="str">
        <f t="array" aca="1" ref="M52" ca="1">IFERROR(INDEX('Ergeb. Tagesliste'!$K$1:$K$70,LARGE(('Ergeb. Tagesliste'!$F$1:$F$70=$G$2)*(ROW('Ergeb. Tagesliste'!$F$1:$F$70)),COUNTIF('Ergeb. Tagesliste'!$F$1:$F$70,$G$2)+1-ROW(C46))),"")</f>
        <v/>
      </c>
      <c r="N52" s="70" t="str">
        <f t="array" aca="1" ref="N52" ca="1">IFERROR(INDEX('Ergeb. Tagesliste'!$L$1:$L$70,LARGE(('Ergeb. Tagesliste'!$F$1:$F$70=$G$2)*(ROW('Ergeb. Tagesliste'!$F$1:$F$70)),COUNTIF('Ergeb. Tagesliste'!$F$1:$F$70,$G$2)+1-ROW(C46))),"")</f>
        <v/>
      </c>
      <c r="O52" s="267" t="str">
        <f t="array" aca="1" ref="O52" ca="1">IFERROR(INDEX('Ergeb. Tagesliste'!$M$1:$M$70,LARGE(('Ergeb. Tagesliste'!$F$1:$F$70=$G$2)*(ROW('Ergeb. Tagesliste'!$F$1:$F$70)),COUNTIF('Ergeb. Tagesliste'!$F$1:$F$70,$G$2)+1-ROW(C46))),"")</f>
        <v/>
      </c>
      <c r="P52" s="564" t="str">
        <f t="array" aca="1" ref="P52" ca="1">IFERROR(INDEX('Ergeb. Tagesliste'!$N$1:$N$70,LARGE(('Ergeb. Tagesliste'!$F$1:$F$70=$G$2)*(ROW('Ergeb. Tagesliste'!$F$1:$F$70)),COUNTIF('Ergeb. Tagesliste'!$F$1:$F$70,$G$2)+1-ROW(C46))),"")</f>
        <v/>
      </c>
      <c r="Q52" s="273" t="str">
        <f t="array" aca="1" ref="Q52" ca="1">IFERROR(INDEX('Ergeb. Tagesliste'!$O$1:$O$70,LARGE(('Ergeb. Tagesliste'!$F$1:$F$70=$G$2)*(ROW('Ergeb. Tagesliste'!$F$1:$F$70)),COUNTIF('Ergeb. Tagesliste'!$F$1:$F$70,$G$2)+1-ROW(C46))),"")</f>
        <v/>
      </c>
      <c r="R52" s="66" t="str">
        <f t="array" aca="1" ref="R52" ca="1">IFERROR(INDEX('Ergeb. Tagesliste'!$P$1:$P$70,LARGE(('Ergeb. Tagesliste'!$F$1:$F$70=$G$2)*(ROW('Ergeb. Tagesliste'!$F$1:$F$70)),COUNTIF('Ergeb. Tagesliste'!$F$1:$F$70,$G$2)+1-ROW(C46))),"")</f>
        <v/>
      </c>
    </row>
    <row r="53" spans="1:18" ht="24.75" customHeight="1">
      <c r="A53" s="467" t="str">
        <f t="array" aca="1" ref="A53" ca="1">IFERROR(INDEX('Ergeb. Tagesliste'!$A$1:$A$70,LARGE(('Ergeb. Tagesliste'!$F$1:$F$70=$G$2)*(ROW('Ergeb. Tagesliste'!$F$1:$F$70)),COUNTIF('Ergeb. Tagesliste'!$F$1:$F$70,$G$2)+1-ROW(C47))),"")</f>
        <v/>
      </c>
      <c r="B53" s="66" t="str">
        <f t="array" aca="1" ref="B53" ca="1">IFERROR(INDEX('Ergeb. Tagesliste'!$B$1:$B$70,LARGE(('Ergeb. Tagesliste'!$F$1:$F$70=$G$2)*(ROW('Ergeb. Tagesliste'!$F$1:$F$70)),COUNTIF('Ergeb. Tagesliste'!$F$1:$F$70,$G$2)+1-ROW(C47))),"")</f>
        <v/>
      </c>
      <c r="C53" s="68" t="str">
        <f t="array" aca="1" ref="C53" ca="1">IFERROR(INDEX('Ergeb. Tagesliste'!$C$1:$C$70,LARGE(('Ergeb. Tagesliste'!$F$1:$F$70=$G$2)*(ROW('Ergeb. Tagesliste'!$F$1:$F$70)),COUNTIF('Ergeb. Tagesliste'!$F$1:$F$70,$G$2)+1-ROW(C47))),"")</f>
        <v/>
      </c>
      <c r="D53" s="541" t="str">
        <f t="array" aca="1" ref="D53" ca="1">IFERROR(INDEX('Ergeb. Tagesliste'!$G$1:$G$70,LARGE(('Ergeb. Tagesliste'!$F$1:$F$70=$G$2)*(ROW('Ergeb. Tagesliste'!$F$1:$F$70)),COUNTIF('Ergeb. Tagesliste'!$F$1:$F$70,$G$2)+1-ROW(C47))),"")</f>
        <v/>
      </c>
      <c r="E53" s="277" t="str">
        <f t="array" aca="1" ref="E53" ca="1">IFERROR(INDEX('Ergeb. Tagesliste'!$D$1:$D$70,LARGE(('Ergeb. Tagesliste'!$F$1:$F$70=$G$2)*(ROW('Ergeb. Tagesliste'!$F$1:$F$70)),COUNTIF('Ergeb. Tagesliste'!$F$1:$F$70,$G$2)+1-ROW(C47))),"")</f>
        <v/>
      </c>
      <c r="F53" s="278" t="str">
        <f t="array" aca="1" ref="F53" ca="1">IFERROR(INDEX('Ergeb. Tagesliste'!$E$1:$E$70,LARGE(('Ergeb. Tagesliste'!$F$1:$F$70=$G$2)*(ROW('Ergeb. Tagesliste'!$F$1:$F$70)),COUNTIF('Ergeb. Tagesliste'!$F$1:$F$70,$G$2)+1-ROW(C47))),"")</f>
        <v/>
      </c>
      <c r="G53" s="627"/>
      <c r="H53" s="627"/>
      <c r="I53" s="627"/>
      <c r="J53" s="70" t="str">
        <f t="array" aca="1" ref="J53" ca="1">IFERROR(INDEX('Ergeb. Tagesliste'!$H$1:$H$70,LARGE(('Ergeb. Tagesliste'!$F$1:$F$70=$G$2)*(ROW('Ergeb. Tagesliste'!$F$1:$F$70)),COUNTIF('Ergeb. Tagesliste'!$F$1:$F$70,$G$2)+1-ROW(C47))),"")</f>
        <v/>
      </c>
      <c r="K53" s="267" t="str">
        <f t="array" aca="1" ref="K53" ca="1">IFERROR(INDEX('Ergeb. Tagesliste'!$I$1:$I$70,LARGE(('Ergeb. Tagesliste'!$F$1:$F$70=$G$2)*(ROW('Ergeb. Tagesliste'!$F$1:$F$70)),COUNTIF('Ergeb. Tagesliste'!$F$1:$F$70,$G$2)+1-ROW(C47))),"")</f>
        <v/>
      </c>
      <c r="L53" s="70" t="str">
        <f t="array" aca="1" ref="L53" ca="1">IFERROR(INDEX('Ergeb. Tagesliste'!$J$1:$J$70,LARGE(('Ergeb. Tagesliste'!$F$1:$F$70=$G$2)*(ROW('Ergeb. Tagesliste'!$F$1:$F$70)),COUNTIF('Ergeb. Tagesliste'!$F$1:$F$70,$G$2)+1-ROW(C47))),"")</f>
        <v/>
      </c>
      <c r="M53" s="267" t="str">
        <f t="array" aca="1" ref="M53" ca="1">IFERROR(INDEX('Ergeb. Tagesliste'!$K$1:$K$70,LARGE(('Ergeb. Tagesliste'!$F$1:$F$70=$G$2)*(ROW('Ergeb. Tagesliste'!$F$1:$F$70)),COUNTIF('Ergeb. Tagesliste'!$F$1:$F$70,$G$2)+1-ROW(C47))),"")</f>
        <v/>
      </c>
      <c r="N53" s="70" t="str">
        <f t="array" aca="1" ref="N53" ca="1">IFERROR(INDEX('Ergeb. Tagesliste'!$L$1:$L$70,LARGE(('Ergeb. Tagesliste'!$F$1:$F$70=$G$2)*(ROW('Ergeb. Tagesliste'!$F$1:$F$70)),COUNTIF('Ergeb. Tagesliste'!$F$1:$F$70,$G$2)+1-ROW(C47))),"")</f>
        <v/>
      </c>
      <c r="O53" s="267" t="str">
        <f t="array" aca="1" ref="O53" ca="1">IFERROR(INDEX('Ergeb. Tagesliste'!$M$1:$M$70,LARGE(('Ergeb. Tagesliste'!$F$1:$F$70=$G$2)*(ROW('Ergeb. Tagesliste'!$F$1:$F$70)),COUNTIF('Ergeb. Tagesliste'!$F$1:$F$70,$G$2)+1-ROW(C47))),"")</f>
        <v/>
      </c>
      <c r="P53" s="564" t="str">
        <f t="array" aca="1" ref="P53" ca="1">IFERROR(INDEX('Ergeb. Tagesliste'!$N$1:$N$70,LARGE(('Ergeb. Tagesliste'!$F$1:$F$70=$G$2)*(ROW('Ergeb. Tagesliste'!$F$1:$F$70)),COUNTIF('Ergeb. Tagesliste'!$F$1:$F$70,$G$2)+1-ROW(C47))),"")</f>
        <v/>
      </c>
      <c r="Q53" s="273" t="str">
        <f t="array" aca="1" ref="Q53" ca="1">IFERROR(INDEX('Ergeb. Tagesliste'!$O$1:$O$70,LARGE(('Ergeb. Tagesliste'!$F$1:$F$70=$G$2)*(ROW('Ergeb. Tagesliste'!$F$1:$F$70)),COUNTIF('Ergeb. Tagesliste'!$F$1:$F$70,$G$2)+1-ROW(C47))),"")</f>
        <v/>
      </c>
      <c r="R53" s="66" t="str">
        <f t="array" aca="1" ref="R53" ca="1">IFERROR(INDEX('Ergeb. Tagesliste'!$P$1:$P$70,LARGE(('Ergeb. Tagesliste'!$F$1:$F$70=$G$2)*(ROW('Ergeb. Tagesliste'!$F$1:$F$70)),COUNTIF('Ergeb. Tagesliste'!$F$1:$F$70,$G$2)+1-ROW(C47))),"")</f>
        <v/>
      </c>
    </row>
    <row r="54" spans="1:18" ht="24.75" customHeight="1">
      <c r="A54" s="467" t="str">
        <f t="array" aca="1" ref="A54" ca="1">IFERROR(INDEX('Ergeb. Tagesliste'!$A$1:$A$70,LARGE(('Ergeb. Tagesliste'!$F$1:$F$70=$G$2)*(ROW('Ergeb. Tagesliste'!$F$1:$F$70)),COUNTIF('Ergeb. Tagesliste'!$F$1:$F$70,$G$2)+1-ROW(C48))),"")</f>
        <v/>
      </c>
      <c r="B54" s="66" t="str">
        <f t="array" aca="1" ref="B54" ca="1">IFERROR(INDEX('Ergeb. Tagesliste'!$B$1:$B$70,LARGE(('Ergeb. Tagesliste'!$F$1:$F$70=$G$2)*(ROW('Ergeb. Tagesliste'!$F$1:$F$70)),COUNTIF('Ergeb. Tagesliste'!$F$1:$F$70,$G$2)+1-ROW(C48))),"")</f>
        <v/>
      </c>
      <c r="C54" s="68" t="str">
        <f t="array" aca="1" ref="C54" ca="1">IFERROR(INDEX('Ergeb. Tagesliste'!$C$1:$C$70,LARGE(('Ergeb. Tagesliste'!$F$1:$F$70=$G$2)*(ROW('Ergeb. Tagesliste'!$F$1:$F$70)),COUNTIF('Ergeb. Tagesliste'!$F$1:$F$70,$G$2)+1-ROW(C48))),"")</f>
        <v/>
      </c>
      <c r="D54" s="541" t="str">
        <f t="array" aca="1" ref="D54" ca="1">IFERROR(INDEX('Ergeb. Tagesliste'!$G$1:$G$70,LARGE(('Ergeb. Tagesliste'!$F$1:$F$70=$G$2)*(ROW('Ergeb. Tagesliste'!$F$1:$F$70)),COUNTIF('Ergeb. Tagesliste'!$F$1:$F$70,$G$2)+1-ROW(C48))),"")</f>
        <v/>
      </c>
      <c r="E54" s="277" t="str">
        <f t="array" aca="1" ref="E54" ca="1">IFERROR(INDEX('Ergeb. Tagesliste'!$D$1:$D$70,LARGE(('Ergeb. Tagesliste'!$F$1:$F$70=$G$2)*(ROW('Ergeb. Tagesliste'!$F$1:$F$70)),COUNTIF('Ergeb. Tagesliste'!$F$1:$F$70,$G$2)+1-ROW(C48))),"")</f>
        <v/>
      </c>
      <c r="F54" s="278" t="str">
        <f t="array" aca="1" ref="F54" ca="1">IFERROR(INDEX('Ergeb. Tagesliste'!$E$1:$E$70,LARGE(('Ergeb. Tagesliste'!$F$1:$F$70=$G$2)*(ROW('Ergeb. Tagesliste'!$F$1:$F$70)),COUNTIF('Ergeb. Tagesliste'!$F$1:$F$70,$G$2)+1-ROW(C48))),"")</f>
        <v/>
      </c>
      <c r="G54" s="627"/>
      <c r="H54" s="627"/>
      <c r="I54" s="627"/>
      <c r="J54" s="70" t="str">
        <f t="array" aca="1" ref="J54" ca="1">IFERROR(INDEX('Ergeb. Tagesliste'!$H$1:$H$70,LARGE(('Ergeb. Tagesliste'!$F$1:$F$70=$G$2)*(ROW('Ergeb. Tagesliste'!$F$1:$F$70)),COUNTIF('Ergeb. Tagesliste'!$F$1:$F$70,$G$2)+1-ROW(C48))),"")</f>
        <v/>
      </c>
      <c r="K54" s="267" t="str">
        <f t="array" aca="1" ref="K54" ca="1">IFERROR(INDEX('Ergeb. Tagesliste'!$I$1:$I$70,LARGE(('Ergeb. Tagesliste'!$F$1:$F$70=$G$2)*(ROW('Ergeb. Tagesliste'!$F$1:$F$70)),COUNTIF('Ergeb. Tagesliste'!$F$1:$F$70,$G$2)+1-ROW(C48))),"")</f>
        <v/>
      </c>
      <c r="L54" s="70" t="str">
        <f t="array" aca="1" ref="L54" ca="1">IFERROR(INDEX('Ergeb. Tagesliste'!$J$1:$J$70,LARGE(('Ergeb. Tagesliste'!$F$1:$F$70=$G$2)*(ROW('Ergeb. Tagesliste'!$F$1:$F$70)),COUNTIF('Ergeb. Tagesliste'!$F$1:$F$70,$G$2)+1-ROW(C48))),"")</f>
        <v/>
      </c>
      <c r="M54" s="267" t="str">
        <f t="array" aca="1" ref="M54" ca="1">IFERROR(INDEX('Ergeb. Tagesliste'!$K$1:$K$70,LARGE(('Ergeb. Tagesliste'!$F$1:$F$70=$G$2)*(ROW('Ergeb. Tagesliste'!$F$1:$F$70)),COUNTIF('Ergeb. Tagesliste'!$F$1:$F$70,$G$2)+1-ROW(C48))),"")</f>
        <v/>
      </c>
      <c r="N54" s="70" t="str">
        <f t="array" aca="1" ref="N54" ca="1">IFERROR(INDEX('Ergeb. Tagesliste'!$L$1:$L$70,LARGE(('Ergeb. Tagesliste'!$F$1:$F$70=$G$2)*(ROW('Ergeb. Tagesliste'!$F$1:$F$70)),COUNTIF('Ergeb. Tagesliste'!$F$1:$F$70,$G$2)+1-ROW(C48))),"")</f>
        <v/>
      </c>
      <c r="O54" s="267" t="str">
        <f t="array" aca="1" ref="O54" ca="1">IFERROR(INDEX('Ergeb. Tagesliste'!$M$1:$M$70,LARGE(('Ergeb. Tagesliste'!$F$1:$F$70=$G$2)*(ROW('Ergeb. Tagesliste'!$F$1:$F$70)),COUNTIF('Ergeb. Tagesliste'!$F$1:$F$70,$G$2)+1-ROW(C48))),"")</f>
        <v/>
      </c>
      <c r="P54" s="564" t="str">
        <f t="array" aca="1" ref="P54" ca="1">IFERROR(INDEX('Ergeb. Tagesliste'!$N$1:$N$70,LARGE(('Ergeb. Tagesliste'!$F$1:$F$70=$G$2)*(ROW('Ergeb. Tagesliste'!$F$1:$F$70)),COUNTIF('Ergeb. Tagesliste'!$F$1:$F$70,$G$2)+1-ROW(C48))),"")</f>
        <v/>
      </c>
      <c r="Q54" s="273" t="str">
        <f t="array" aca="1" ref="Q54" ca="1">IFERROR(INDEX('Ergeb. Tagesliste'!$O$1:$O$70,LARGE(('Ergeb. Tagesliste'!$F$1:$F$70=$G$2)*(ROW('Ergeb. Tagesliste'!$F$1:$F$70)),COUNTIF('Ergeb. Tagesliste'!$F$1:$F$70,$G$2)+1-ROW(C48))),"")</f>
        <v/>
      </c>
      <c r="R54" s="66" t="str">
        <f t="array" aca="1" ref="R54" ca="1">IFERROR(INDEX('Ergeb. Tagesliste'!$P$1:$P$70,LARGE(('Ergeb. Tagesliste'!$F$1:$F$70=$G$2)*(ROW('Ergeb. Tagesliste'!$F$1:$F$70)),COUNTIF('Ergeb. Tagesliste'!$F$1:$F$70,$G$2)+1-ROW(C48))),"")</f>
        <v/>
      </c>
    </row>
    <row r="55" spans="1:18" ht="24.75" customHeight="1">
      <c r="A55" s="467" t="str">
        <f t="array" aca="1" ref="A55" ca="1">IFERROR(INDEX('Ergeb. Tagesliste'!$A$1:$A$70,LARGE(('Ergeb. Tagesliste'!$F$1:$F$70=$G$2)*(ROW('Ergeb. Tagesliste'!$F$1:$F$70)),COUNTIF('Ergeb. Tagesliste'!$F$1:$F$70,$G$2)+1-ROW(C49))),"")</f>
        <v/>
      </c>
      <c r="B55" s="66" t="str">
        <f t="array" aca="1" ref="B55" ca="1">IFERROR(INDEX('Ergeb. Tagesliste'!$B$1:$B$70,LARGE(('Ergeb. Tagesliste'!$F$1:$F$70=$G$2)*(ROW('Ergeb. Tagesliste'!$F$1:$F$70)),COUNTIF('Ergeb. Tagesliste'!$F$1:$F$70,$G$2)+1-ROW(C49))),"")</f>
        <v/>
      </c>
      <c r="C55" s="68" t="str">
        <f t="array" aca="1" ref="C55" ca="1">IFERROR(INDEX('Ergeb. Tagesliste'!$C$1:$C$70,LARGE(('Ergeb. Tagesliste'!$F$1:$F$70=$G$2)*(ROW('Ergeb. Tagesliste'!$F$1:$F$70)),COUNTIF('Ergeb. Tagesliste'!$F$1:$F$70,$G$2)+1-ROW(C49))),"")</f>
        <v/>
      </c>
      <c r="D55" s="541" t="str">
        <f t="array" aca="1" ref="D55" ca="1">IFERROR(INDEX('Ergeb. Tagesliste'!$G$1:$G$70,LARGE(('Ergeb. Tagesliste'!$F$1:$F$70=$G$2)*(ROW('Ergeb. Tagesliste'!$F$1:$F$70)),COUNTIF('Ergeb. Tagesliste'!$F$1:$F$70,$G$2)+1-ROW(C49))),"")</f>
        <v/>
      </c>
      <c r="E55" s="277" t="str">
        <f t="array" aca="1" ref="E55" ca="1">IFERROR(INDEX('Ergeb. Tagesliste'!$D$1:$D$70,LARGE(('Ergeb. Tagesliste'!$F$1:$F$70=$G$2)*(ROW('Ergeb. Tagesliste'!$F$1:$F$70)),COUNTIF('Ergeb. Tagesliste'!$F$1:$F$70,$G$2)+1-ROW(C49))),"")</f>
        <v/>
      </c>
      <c r="F55" s="278" t="str">
        <f t="array" aca="1" ref="F55" ca="1">IFERROR(INDEX('Ergeb. Tagesliste'!$E$1:$E$70,LARGE(('Ergeb. Tagesliste'!$F$1:$F$70=$G$2)*(ROW('Ergeb. Tagesliste'!$F$1:$F$70)),COUNTIF('Ergeb. Tagesliste'!$F$1:$F$70,$G$2)+1-ROW(C49))),"")</f>
        <v/>
      </c>
      <c r="G55" s="627"/>
      <c r="H55" s="627"/>
      <c r="I55" s="627"/>
      <c r="J55" s="70" t="str">
        <f t="array" aca="1" ref="J55" ca="1">IFERROR(INDEX('Ergeb. Tagesliste'!$H$1:$H$70,LARGE(('Ergeb. Tagesliste'!$F$1:$F$70=$G$2)*(ROW('Ergeb. Tagesliste'!$F$1:$F$70)),COUNTIF('Ergeb. Tagesliste'!$F$1:$F$70,$G$2)+1-ROW(C49))),"")</f>
        <v/>
      </c>
      <c r="K55" s="267" t="str">
        <f t="array" aca="1" ref="K55" ca="1">IFERROR(INDEX('Ergeb. Tagesliste'!$I$1:$I$70,LARGE(('Ergeb. Tagesliste'!$F$1:$F$70=$G$2)*(ROW('Ergeb. Tagesliste'!$F$1:$F$70)),COUNTIF('Ergeb. Tagesliste'!$F$1:$F$70,$G$2)+1-ROW(C49))),"")</f>
        <v/>
      </c>
      <c r="L55" s="70" t="str">
        <f t="array" aca="1" ref="L55" ca="1">IFERROR(INDEX('Ergeb. Tagesliste'!$J$1:$J$70,LARGE(('Ergeb. Tagesliste'!$F$1:$F$70=$G$2)*(ROW('Ergeb. Tagesliste'!$F$1:$F$70)),COUNTIF('Ergeb. Tagesliste'!$F$1:$F$70,$G$2)+1-ROW(C49))),"")</f>
        <v/>
      </c>
      <c r="M55" s="267" t="str">
        <f t="array" aca="1" ref="M55" ca="1">IFERROR(INDEX('Ergeb. Tagesliste'!$K$1:$K$70,LARGE(('Ergeb. Tagesliste'!$F$1:$F$70=$G$2)*(ROW('Ergeb. Tagesliste'!$F$1:$F$70)),COUNTIF('Ergeb. Tagesliste'!$F$1:$F$70,$G$2)+1-ROW(C49))),"")</f>
        <v/>
      </c>
      <c r="N55" s="70" t="str">
        <f t="array" aca="1" ref="N55" ca="1">IFERROR(INDEX('Ergeb. Tagesliste'!$L$1:$L$70,LARGE(('Ergeb. Tagesliste'!$F$1:$F$70=$G$2)*(ROW('Ergeb. Tagesliste'!$F$1:$F$70)),COUNTIF('Ergeb. Tagesliste'!$F$1:$F$70,$G$2)+1-ROW(C49))),"")</f>
        <v/>
      </c>
      <c r="O55" s="267" t="str">
        <f t="array" aca="1" ref="O55" ca="1">IFERROR(INDEX('Ergeb. Tagesliste'!$M$1:$M$70,LARGE(('Ergeb. Tagesliste'!$F$1:$F$70=$G$2)*(ROW('Ergeb. Tagesliste'!$F$1:$F$70)),COUNTIF('Ergeb. Tagesliste'!$F$1:$F$70,$G$2)+1-ROW(C49))),"")</f>
        <v/>
      </c>
      <c r="P55" s="564" t="str">
        <f t="array" aca="1" ref="P55" ca="1">IFERROR(INDEX('Ergeb. Tagesliste'!$N$1:$N$70,LARGE(('Ergeb. Tagesliste'!$F$1:$F$70=$G$2)*(ROW('Ergeb. Tagesliste'!$F$1:$F$70)),COUNTIF('Ergeb. Tagesliste'!$F$1:$F$70,$G$2)+1-ROW(C49))),"")</f>
        <v/>
      </c>
      <c r="Q55" s="273" t="str">
        <f t="array" aca="1" ref="Q55" ca="1">IFERROR(INDEX('Ergeb. Tagesliste'!$O$1:$O$70,LARGE(('Ergeb. Tagesliste'!$F$1:$F$70=$G$2)*(ROW('Ergeb. Tagesliste'!$F$1:$F$70)),COUNTIF('Ergeb. Tagesliste'!$F$1:$F$70,$G$2)+1-ROW(C49))),"")</f>
        <v/>
      </c>
      <c r="R55" s="66" t="str">
        <f t="array" aca="1" ref="R55" ca="1">IFERROR(INDEX('Ergeb. Tagesliste'!$P$1:$P$70,LARGE(('Ergeb. Tagesliste'!$F$1:$F$70=$G$2)*(ROW('Ergeb. Tagesliste'!$F$1:$F$70)),COUNTIF('Ergeb. Tagesliste'!$F$1:$F$70,$G$2)+1-ROW(C49))),"")</f>
        <v/>
      </c>
    </row>
    <row r="56" spans="1:18" ht="24.75" customHeight="1">
      <c r="A56" s="467" t="str">
        <f t="array" aca="1" ref="A56" ca="1">IFERROR(INDEX('Ergeb. Tagesliste'!$A$1:$A$70,LARGE(('Ergeb. Tagesliste'!$F$1:$F$70=$G$2)*(ROW('Ergeb. Tagesliste'!$F$1:$F$70)),COUNTIF('Ergeb. Tagesliste'!$F$1:$F$70,$G$2)+1-ROW(C50))),"")</f>
        <v/>
      </c>
      <c r="B56" s="66" t="str">
        <f t="array" aca="1" ref="B56" ca="1">IFERROR(INDEX('Ergeb. Tagesliste'!$B$1:$B$70,LARGE(('Ergeb. Tagesliste'!$F$1:$F$70=$G$2)*(ROW('Ergeb. Tagesliste'!$F$1:$F$70)),COUNTIF('Ergeb. Tagesliste'!$F$1:$F$70,$G$2)+1-ROW(C50))),"")</f>
        <v/>
      </c>
      <c r="C56" s="68" t="str">
        <f t="array" aca="1" ref="C56" ca="1">IFERROR(INDEX('Ergeb. Tagesliste'!$C$1:$C$70,LARGE(('Ergeb. Tagesliste'!$F$1:$F$70=$G$2)*(ROW('Ergeb. Tagesliste'!$F$1:$F$70)),COUNTIF('Ergeb. Tagesliste'!$F$1:$F$70,$G$2)+1-ROW(C50))),"")</f>
        <v/>
      </c>
      <c r="D56" s="541" t="str">
        <f t="array" aca="1" ref="D56" ca="1">IFERROR(INDEX('Ergeb. Tagesliste'!$G$1:$G$70,LARGE(('Ergeb. Tagesliste'!$F$1:$F$70=$G$2)*(ROW('Ergeb. Tagesliste'!$F$1:$F$70)),COUNTIF('Ergeb. Tagesliste'!$F$1:$F$70,$G$2)+1-ROW(C50))),"")</f>
        <v/>
      </c>
      <c r="E56" s="277" t="str">
        <f t="array" aca="1" ref="E56" ca="1">IFERROR(INDEX('Ergeb. Tagesliste'!$D$1:$D$70,LARGE(('Ergeb. Tagesliste'!$F$1:$F$70=$G$2)*(ROW('Ergeb. Tagesliste'!$F$1:$F$70)),COUNTIF('Ergeb. Tagesliste'!$F$1:$F$70,$G$2)+1-ROW(C50))),"")</f>
        <v/>
      </c>
      <c r="F56" s="278" t="str">
        <f t="array" aca="1" ref="F56" ca="1">IFERROR(INDEX('Ergeb. Tagesliste'!$E$1:$E$70,LARGE(('Ergeb. Tagesliste'!$F$1:$F$70=$G$2)*(ROW('Ergeb. Tagesliste'!$F$1:$F$70)),COUNTIF('Ergeb. Tagesliste'!$F$1:$F$70,$G$2)+1-ROW(C50))),"")</f>
        <v/>
      </c>
      <c r="G56" s="627"/>
      <c r="H56" s="627"/>
      <c r="I56" s="627"/>
      <c r="J56" s="70" t="str">
        <f t="array" aca="1" ref="J56" ca="1">IFERROR(INDEX('Ergeb. Tagesliste'!$H$1:$H$70,LARGE(('Ergeb. Tagesliste'!$F$1:$F$70=$G$2)*(ROW('Ergeb. Tagesliste'!$F$1:$F$70)),COUNTIF('Ergeb. Tagesliste'!$F$1:$F$70,$G$2)+1-ROW(C50))),"")</f>
        <v/>
      </c>
      <c r="K56" s="267" t="str">
        <f t="array" aca="1" ref="K56" ca="1">IFERROR(INDEX('Ergeb. Tagesliste'!$I$1:$I$70,LARGE(('Ergeb. Tagesliste'!$F$1:$F$70=$G$2)*(ROW('Ergeb. Tagesliste'!$F$1:$F$70)),COUNTIF('Ergeb. Tagesliste'!$F$1:$F$70,$G$2)+1-ROW(C50))),"")</f>
        <v/>
      </c>
      <c r="L56" s="70" t="str">
        <f t="array" aca="1" ref="L56" ca="1">IFERROR(INDEX('Ergeb. Tagesliste'!$J$1:$J$70,LARGE(('Ergeb. Tagesliste'!$F$1:$F$70=$G$2)*(ROW('Ergeb. Tagesliste'!$F$1:$F$70)),COUNTIF('Ergeb. Tagesliste'!$F$1:$F$70,$G$2)+1-ROW(C50))),"")</f>
        <v/>
      </c>
      <c r="M56" s="267" t="str">
        <f t="array" aca="1" ref="M56" ca="1">IFERROR(INDEX('Ergeb. Tagesliste'!$K$1:$K$70,LARGE(('Ergeb. Tagesliste'!$F$1:$F$70=$G$2)*(ROW('Ergeb. Tagesliste'!$F$1:$F$70)),COUNTIF('Ergeb. Tagesliste'!$F$1:$F$70,$G$2)+1-ROW(C50))),"")</f>
        <v/>
      </c>
      <c r="N56" s="70" t="str">
        <f t="array" aca="1" ref="N56" ca="1">IFERROR(INDEX('Ergeb. Tagesliste'!$L$1:$L$70,LARGE(('Ergeb. Tagesliste'!$F$1:$F$70=$G$2)*(ROW('Ergeb. Tagesliste'!$F$1:$F$70)),COUNTIF('Ergeb. Tagesliste'!$F$1:$F$70,$G$2)+1-ROW(C50))),"")</f>
        <v/>
      </c>
      <c r="O56" s="267" t="str">
        <f t="array" aca="1" ref="O56" ca="1">IFERROR(INDEX('Ergeb. Tagesliste'!$M$1:$M$70,LARGE(('Ergeb. Tagesliste'!$F$1:$F$70=$G$2)*(ROW('Ergeb. Tagesliste'!$F$1:$F$70)),COUNTIF('Ergeb. Tagesliste'!$F$1:$F$70,$G$2)+1-ROW(C50))),"")</f>
        <v/>
      </c>
      <c r="P56" s="564" t="str">
        <f t="array" aca="1" ref="P56" ca="1">IFERROR(INDEX('Ergeb. Tagesliste'!$N$1:$N$70,LARGE(('Ergeb. Tagesliste'!$F$1:$F$70=$G$2)*(ROW('Ergeb. Tagesliste'!$F$1:$F$70)),COUNTIF('Ergeb. Tagesliste'!$F$1:$F$70,$G$2)+1-ROW(C50))),"")</f>
        <v/>
      </c>
      <c r="Q56" s="273" t="str">
        <f t="array" aca="1" ref="Q56" ca="1">IFERROR(INDEX('Ergeb. Tagesliste'!$O$1:$O$70,LARGE(('Ergeb. Tagesliste'!$F$1:$F$70=$G$2)*(ROW('Ergeb. Tagesliste'!$F$1:$F$70)),COUNTIF('Ergeb. Tagesliste'!$F$1:$F$70,$G$2)+1-ROW(C50))),"")</f>
        <v/>
      </c>
      <c r="R56" s="66" t="str">
        <f t="array" aca="1" ref="R56" ca="1">IFERROR(INDEX('Ergeb. Tagesliste'!$P$1:$P$70,LARGE(('Ergeb. Tagesliste'!$F$1:$F$70=$G$2)*(ROW('Ergeb. Tagesliste'!$F$1:$F$70)),COUNTIF('Ergeb. Tagesliste'!$F$1:$F$70,$G$2)+1-ROW(C50))),"")</f>
        <v/>
      </c>
    </row>
    <row r="57" spans="1:18" ht="24.75" customHeight="1">
      <c r="A57" s="467" t="str">
        <f t="array" aca="1" ref="A57" ca="1">IFERROR(INDEX('Ergeb. Tagesliste'!$A$1:$A$70,LARGE(('Ergeb. Tagesliste'!$F$1:$F$70=$G$2)*(ROW('Ergeb. Tagesliste'!$F$1:$F$70)),COUNTIF('Ergeb. Tagesliste'!$F$1:$F$70,$G$2)+1-ROW(C51))),"")</f>
        <v/>
      </c>
      <c r="B57" s="66" t="str">
        <f t="array" aca="1" ref="B57" ca="1">IFERROR(INDEX('Ergeb. Tagesliste'!$B$1:$B$70,LARGE(('Ergeb. Tagesliste'!$F$1:$F$70=$G$2)*(ROW('Ergeb. Tagesliste'!$F$1:$F$70)),COUNTIF('Ergeb. Tagesliste'!$F$1:$F$70,$G$2)+1-ROW(C51))),"")</f>
        <v/>
      </c>
      <c r="C57" s="68" t="str">
        <f t="array" aca="1" ref="C57" ca="1">IFERROR(INDEX('Ergeb. Tagesliste'!$C$1:$C$70,LARGE(('Ergeb. Tagesliste'!$F$1:$F$70=$G$2)*(ROW('Ergeb. Tagesliste'!$F$1:$F$70)),COUNTIF('Ergeb. Tagesliste'!$F$1:$F$70,$G$2)+1-ROW(C51))),"")</f>
        <v/>
      </c>
      <c r="D57" s="541" t="str">
        <f t="array" aca="1" ref="D57" ca="1">IFERROR(INDEX('Ergeb. Tagesliste'!$G$1:$G$70,LARGE(('Ergeb. Tagesliste'!$F$1:$F$70=$G$2)*(ROW('Ergeb. Tagesliste'!$F$1:$F$70)),COUNTIF('Ergeb. Tagesliste'!$F$1:$F$70,$G$2)+1-ROW(C51))),"")</f>
        <v/>
      </c>
      <c r="E57" s="277" t="str">
        <f t="array" aca="1" ref="E57" ca="1">IFERROR(INDEX('Ergeb. Tagesliste'!$D$1:$D$70,LARGE(('Ergeb. Tagesliste'!$F$1:$F$70=$G$2)*(ROW('Ergeb. Tagesliste'!$F$1:$F$70)),COUNTIF('Ergeb. Tagesliste'!$F$1:$F$70,$G$2)+1-ROW(C51))),"")</f>
        <v/>
      </c>
      <c r="F57" s="278" t="str">
        <f t="array" aca="1" ref="F57" ca="1">IFERROR(INDEX('Ergeb. Tagesliste'!$E$1:$E$70,LARGE(('Ergeb. Tagesliste'!$F$1:$F$70=$G$2)*(ROW('Ergeb. Tagesliste'!$F$1:$F$70)),COUNTIF('Ergeb. Tagesliste'!$F$1:$F$70,$G$2)+1-ROW(C51))),"")</f>
        <v/>
      </c>
      <c r="G57" s="627"/>
      <c r="H57" s="627"/>
      <c r="I57" s="627"/>
      <c r="J57" s="70" t="str">
        <f t="array" aca="1" ref="J57" ca="1">IFERROR(INDEX('Ergeb. Tagesliste'!$H$1:$H$70,LARGE(('Ergeb. Tagesliste'!$F$1:$F$70=$G$2)*(ROW('Ergeb. Tagesliste'!$F$1:$F$70)),COUNTIF('Ergeb. Tagesliste'!$F$1:$F$70,$G$2)+1-ROW(C51))),"")</f>
        <v/>
      </c>
      <c r="K57" s="267" t="str">
        <f t="array" aca="1" ref="K57" ca="1">IFERROR(INDEX('Ergeb. Tagesliste'!$I$1:$I$70,LARGE(('Ergeb. Tagesliste'!$F$1:$F$70=$G$2)*(ROW('Ergeb. Tagesliste'!$F$1:$F$70)),COUNTIF('Ergeb. Tagesliste'!$F$1:$F$70,$G$2)+1-ROW(C51))),"")</f>
        <v/>
      </c>
      <c r="L57" s="70" t="str">
        <f t="array" aca="1" ref="L57" ca="1">IFERROR(INDEX('Ergeb. Tagesliste'!$J$1:$J$70,LARGE(('Ergeb. Tagesliste'!$F$1:$F$70=$G$2)*(ROW('Ergeb. Tagesliste'!$F$1:$F$70)),COUNTIF('Ergeb. Tagesliste'!$F$1:$F$70,$G$2)+1-ROW(C51))),"")</f>
        <v/>
      </c>
      <c r="M57" s="267" t="str">
        <f t="array" aca="1" ref="M57" ca="1">IFERROR(INDEX('Ergeb. Tagesliste'!$K$1:$K$70,LARGE(('Ergeb. Tagesliste'!$F$1:$F$70=$G$2)*(ROW('Ergeb. Tagesliste'!$F$1:$F$70)),COUNTIF('Ergeb. Tagesliste'!$F$1:$F$70,$G$2)+1-ROW(C51))),"")</f>
        <v/>
      </c>
      <c r="N57" s="70" t="str">
        <f t="array" aca="1" ref="N57" ca="1">IFERROR(INDEX('Ergeb. Tagesliste'!$L$1:$L$70,LARGE(('Ergeb. Tagesliste'!$F$1:$F$70=$G$2)*(ROW('Ergeb. Tagesliste'!$F$1:$F$70)),COUNTIF('Ergeb. Tagesliste'!$F$1:$F$70,$G$2)+1-ROW(C51))),"")</f>
        <v/>
      </c>
      <c r="O57" s="267" t="str">
        <f t="array" aca="1" ref="O57" ca="1">IFERROR(INDEX('Ergeb. Tagesliste'!$M$1:$M$70,LARGE(('Ergeb. Tagesliste'!$F$1:$F$70=$G$2)*(ROW('Ergeb. Tagesliste'!$F$1:$F$70)),COUNTIF('Ergeb. Tagesliste'!$F$1:$F$70,$G$2)+1-ROW(C51))),"")</f>
        <v/>
      </c>
      <c r="P57" s="564" t="str">
        <f t="array" aca="1" ref="P57" ca="1">IFERROR(INDEX('Ergeb. Tagesliste'!$N$1:$N$70,LARGE(('Ergeb. Tagesliste'!$F$1:$F$70=$G$2)*(ROW('Ergeb. Tagesliste'!$F$1:$F$70)),COUNTIF('Ergeb. Tagesliste'!$F$1:$F$70,$G$2)+1-ROW(C51))),"")</f>
        <v/>
      </c>
      <c r="Q57" s="273" t="str">
        <f t="array" aca="1" ref="Q57" ca="1">IFERROR(INDEX('Ergeb. Tagesliste'!$O$1:$O$70,LARGE(('Ergeb. Tagesliste'!$F$1:$F$70=$G$2)*(ROW('Ergeb. Tagesliste'!$F$1:$F$70)),COUNTIF('Ergeb. Tagesliste'!$F$1:$F$70,$G$2)+1-ROW(C51))),"")</f>
        <v/>
      </c>
      <c r="R57" s="66" t="str">
        <f t="array" aca="1" ref="R57" ca="1">IFERROR(INDEX('Ergeb. Tagesliste'!$P$1:$P$70,LARGE(('Ergeb. Tagesliste'!$F$1:$F$70=$G$2)*(ROW('Ergeb. Tagesliste'!$F$1:$F$70)),COUNTIF('Ergeb. Tagesliste'!$F$1:$F$70,$G$2)+1-ROW(C51))),"")</f>
        <v/>
      </c>
    </row>
    <row r="58" spans="1:18" ht="24.75" customHeight="1">
      <c r="A58" s="467" t="str">
        <f t="array" aca="1" ref="A58" ca="1">IFERROR(INDEX('Ergeb. Tagesliste'!$A$1:$A$70,LARGE(('Ergeb. Tagesliste'!$F$1:$F$70=$G$2)*(ROW('Ergeb. Tagesliste'!$F$1:$F$70)),COUNTIF('Ergeb. Tagesliste'!$F$1:$F$70,$G$2)+1-ROW(C52))),"")</f>
        <v/>
      </c>
      <c r="B58" s="66" t="str">
        <f t="array" aca="1" ref="B58" ca="1">IFERROR(INDEX('Ergeb. Tagesliste'!$B$1:$B$70,LARGE(('Ergeb. Tagesliste'!$F$1:$F$70=$G$2)*(ROW('Ergeb. Tagesliste'!$F$1:$F$70)),COUNTIF('Ergeb. Tagesliste'!$F$1:$F$70,$G$2)+1-ROW(C52))),"")</f>
        <v/>
      </c>
      <c r="C58" s="68" t="str">
        <f t="array" aca="1" ref="C58" ca="1">IFERROR(INDEX('Ergeb. Tagesliste'!$C$1:$C$70,LARGE(('Ergeb. Tagesliste'!$F$1:$F$70=$G$2)*(ROW('Ergeb. Tagesliste'!$F$1:$F$70)),COUNTIF('Ergeb. Tagesliste'!$F$1:$F$70,$G$2)+1-ROW(C52))),"")</f>
        <v/>
      </c>
      <c r="D58" s="541" t="str">
        <f t="array" aca="1" ref="D58" ca="1">IFERROR(INDEX('Ergeb. Tagesliste'!$G$1:$G$70,LARGE(('Ergeb. Tagesliste'!$F$1:$F$70=$G$2)*(ROW('Ergeb. Tagesliste'!$F$1:$F$70)),COUNTIF('Ergeb. Tagesliste'!$F$1:$F$70,$G$2)+1-ROW(C52))),"")</f>
        <v/>
      </c>
      <c r="E58" s="277" t="str">
        <f t="array" aca="1" ref="E58" ca="1">IFERROR(INDEX('Ergeb. Tagesliste'!$D$1:$D$70,LARGE(('Ergeb. Tagesliste'!$F$1:$F$70=$G$2)*(ROW('Ergeb. Tagesliste'!$F$1:$F$70)),COUNTIF('Ergeb. Tagesliste'!$F$1:$F$70,$G$2)+1-ROW(C52))),"")</f>
        <v/>
      </c>
      <c r="F58" s="278" t="str">
        <f t="array" aca="1" ref="F58" ca="1">IFERROR(INDEX('Ergeb. Tagesliste'!$E$1:$E$70,LARGE(('Ergeb. Tagesliste'!$F$1:$F$70=$G$2)*(ROW('Ergeb. Tagesliste'!$F$1:$F$70)),COUNTIF('Ergeb. Tagesliste'!$F$1:$F$70,$G$2)+1-ROW(C52))),"")</f>
        <v/>
      </c>
      <c r="G58" s="627"/>
      <c r="H58" s="627"/>
      <c r="I58" s="627"/>
      <c r="J58" s="70" t="str">
        <f t="array" aca="1" ref="J58" ca="1">IFERROR(INDEX('Ergeb. Tagesliste'!$H$1:$H$70,LARGE(('Ergeb. Tagesliste'!$F$1:$F$70=$G$2)*(ROW('Ergeb. Tagesliste'!$F$1:$F$70)),COUNTIF('Ergeb. Tagesliste'!$F$1:$F$70,$G$2)+1-ROW(C52))),"")</f>
        <v/>
      </c>
      <c r="K58" s="267" t="str">
        <f t="array" aca="1" ref="K58" ca="1">IFERROR(INDEX('Ergeb. Tagesliste'!$I$1:$I$70,LARGE(('Ergeb. Tagesliste'!$F$1:$F$70=$G$2)*(ROW('Ergeb. Tagesliste'!$F$1:$F$70)),COUNTIF('Ergeb. Tagesliste'!$F$1:$F$70,$G$2)+1-ROW(C52))),"")</f>
        <v/>
      </c>
      <c r="L58" s="70" t="str">
        <f t="array" aca="1" ref="L58" ca="1">IFERROR(INDEX('Ergeb. Tagesliste'!$J$1:$J$70,LARGE(('Ergeb. Tagesliste'!$F$1:$F$70=$G$2)*(ROW('Ergeb. Tagesliste'!$F$1:$F$70)),COUNTIF('Ergeb. Tagesliste'!$F$1:$F$70,$G$2)+1-ROW(C52))),"")</f>
        <v/>
      </c>
      <c r="M58" s="267" t="str">
        <f t="array" aca="1" ref="M58" ca="1">IFERROR(INDEX('Ergeb. Tagesliste'!$K$1:$K$70,LARGE(('Ergeb. Tagesliste'!$F$1:$F$70=$G$2)*(ROW('Ergeb. Tagesliste'!$F$1:$F$70)),COUNTIF('Ergeb. Tagesliste'!$F$1:$F$70,$G$2)+1-ROW(C52))),"")</f>
        <v/>
      </c>
      <c r="N58" s="70" t="str">
        <f t="array" aca="1" ref="N58" ca="1">IFERROR(INDEX('Ergeb. Tagesliste'!$L$1:$L$70,LARGE(('Ergeb. Tagesliste'!$F$1:$F$70=$G$2)*(ROW('Ergeb. Tagesliste'!$F$1:$F$70)),COUNTIF('Ergeb. Tagesliste'!$F$1:$F$70,$G$2)+1-ROW(C52))),"")</f>
        <v/>
      </c>
      <c r="O58" s="267" t="str">
        <f t="array" aca="1" ref="O58" ca="1">IFERROR(INDEX('Ergeb. Tagesliste'!$M$1:$M$70,LARGE(('Ergeb. Tagesliste'!$F$1:$F$70=$G$2)*(ROW('Ergeb. Tagesliste'!$F$1:$F$70)),COUNTIF('Ergeb. Tagesliste'!$F$1:$F$70,$G$2)+1-ROW(C52))),"")</f>
        <v/>
      </c>
      <c r="P58" s="564" t="str">
        <f t="array" aca="1" ref="P58" ca="1">IFERROR(INDEX('Ergeb. Tagesliste'!$N$1:$N$70,LARGE(('Ergeb. Tagesliste'!$F$1:$F$70=$G$2)*(ROW('Ergeb. Tagesliste'!$F$1:$F$70)),COUNTIF('Ergeb. Tagesliste'!$F$1:$F$70,$G$2)+1-ROW(C52))),"")</f>
        <v/>
      </c>
      <c r="Q58" s="273" t="str">
        <f t="array" aca="1" ref="Q58" ca="1">IFERROR(INDEX('Ergeb. Tagesliste'!$O$1:$O$70,LARGE(('Ergeb. Tagesliste'!$F$1:$F$70=$G$2)*(ROW('Ergeb. Tagesliste'!$F$1:$F$70)),COUNTIF('Ergeb. Tagesliste'!$F$1:$F$70,$G$2)+1-ROW(C52))),"")</f>
        <v/>
      </c>
      <c r="R58" s="66" t="str">
        <f t="array" aca="1" ref="R58" ca="1">IFERROR(INDEX('Ergeb. Tagesliste'!$P$1:$P$70,LARGE(('Ergeb. Tagesliste'!$F$1:$F$70=$G$2)*(ROW('Ergeb. Tagesliste'!$F$1:$F$70)),COUNTIF('Ergeb. Tagesliste'!$F$1:$F$70,$G$2)+1-ROW(C52))),"")</f>
        <v/>
      </c>
    </row>
    <row r="59" spans="1:18" ht="24.75" customHeight="1">
      <c r="A59" s="467" t="str">
        <f t="array" aca="1" ref="A59" ca="1">IFERROR(INDEX('Ergeb. Tagesliste'!$A$1:$A$70,LARGE(('Ergeb. Tagesliste'!$F$1:$F$70=$G$2)*(ROW('Ergeb. Tagesliste'!$F$1:$F$70)),COUNTIF('Ergeb. Tagesliste'!$F$1:$F$70,$G$2)+1-ROW(C53))),"")</f>
        <v/>
      </c>
      <c r="B59" s="66" t="str">
        <f t="array" aca="1" ref="B59" ca="1">IFERROR(INDEX('Ergeb. Tagesliste'!$B$1:$B$70,LARGE(('Ergeb. Tagesliste'!$F$1:$F$70=$G$2)*(ROW('Ergeb. Tagesliste'!$F$1:$F$70)),COUNTIF('Ergeb. Tagesliste'!$F$1:$F$70,$G$2)+1-ROW(C53))),"")</f>
        <v/>
      </c>
      <c r="C59" s="68" t="str">
        <f t="array" aca="1" ref="C59" ca="1">IFERROR(INDEX('Ergeb. Tagesliste'!$C$1:$C$70,LARGE(('Ergeb. Tagesliste'!$F$1:$F$70=$G$2)*(ROW('Ergeb. Tagesliste'!$F$1:$F$70)),COUNTIF('Ergeb. Tagesliste'!$F$1:$F$70,$G$2)+1-ROW(C53))),"")</f>
        <v/>
      </c>
      <c r="D59" s="541" t="str">
        <f t="array" aca="1" ref="D59" ca="1">IFERROR(INDEX('Ergeb. Tagesliste'!$G$1:$G$70,LARGE(('Ergeb. Tagesliste'!$F$1:$F$70=$G$2)*(ROW('Ergeb. Tagesliste'!$F$1:$F$70)),COUNTIF('Ergeb. Tagesliste'!$F$1:$F$70,$G$2)+1-ROW(C53))),"")</f>
        <v/>
      </c>
      <c r="E59" s="277" t="str">
        <f t="array" aca="1" ref="E59" ca="1">IFERROR(INDEX('Ergeb. Tagesliste'!$D$1:$D$70,LARGE(('Ergeb. Tagesliste'!$F$1:$F$70=$G$2)*(ROW('Ergeb. Tagesliste'!$F$1:$F$70)),COUNTIF('Ergeb. Tagesliste'!$F$1:$F$70,$G$2)+1-ROW(C53))),"")</f>
        <v/>
      </c>
      <c r="F59" s="278" t="str">
        <f t="array" aca="1" ref="F59" ca="1">IFERROR(INDEX('Ergeb. Tagesliste'!$E$1:$E$70,LARGE(('Ergeb. Tagesliste'!$F$1:$F$70=$G$2)*(ROW('Ergeb. Tagesliste'!$F$1:$F$70)),COUNTIF('Ergeb. Tagesliste'!$F$1:$F$70,$G$2)+1-ROW(C53))),"")</f>
        <v/>
      </c>
      <c r="G59" s="627"/>
      <c r="H59" s="627"/>
      <c r="I59" s="627"/>
      <c r="J59" s="70" t="str">
        <f t="array" aca="1" ref="J59" ca="1">IFERROR(INDEX('Ergeb. Tagesliste'!$H$1:$H$70,LARGE(('Ergeb. Tagesliste'!$F$1:$F$70=$G$2)*(ROW('Ergeb. Tagesliste'!$F$1:$F$70)),COUNTIF('Ergeb. Tagesliste'!$F$1:$F$70,$G$2)+1-ROW(C53))),"")</f>
        <v/>
      </c>
      <c r="K59" s="267" t="str">
        <f t="array" aca="1" ref="K59" ca="1">IFERROR(INDEX('Ergeb. Tagesliste'!$I$1:$I$70,LARGE(('Ergeb. Tagesliste'!$F$1:$F$70=$G$2)*(ROW('Ergeb. Tagesliste'!$F$1:$F$70)),COUNTIF('Ergeb. Tagesliste'!$F$1:$F$70,$G$2)+1-ROW(C53))),"")</f>
        <v/>
      </c>
      <c r="L59" s="70" t="str">
        <f t="array" aca="1" ref="L59" ca="1">IFERROR(INDEX('Ergeb. Tagesliste'!$J$1:$J$70,LARGE(('Ergeb. Tagesliste'!$F$1:$F$70=$G$2)*(ROW('Ergeb. Tagesliste'!$F$1:$F$70)),COUNTIF('Ergeb. Tagesliste'!$F$1:$F$70,$G$2)+1-ROW(C53))),"")</f>
        <v/>
      </c>
      <c r="M59" s="267" t="str">
        <f t="array" aca="1" ref="M59" ca="1">IFERROR(INDEX('Ergeb. Tagesliste'!$K$1:$K$70,LARGE(('Ergeb. Tagesliste'!$F$1:$F$70=$G$2)*(ROW('Ergeb. Tagesliste'!$F$1:$F$70)),COUNTIF('Ergeb. Tagesliste'!$F$1:$F$70,$G$2)+1-ROW(C53))),"")</f>
        <v/>
      </c>
      <c r="N59" s="70" t="str">
        <f t="array" aca="1" ref="N59" ca="1">IFERROR(INDEX('Ergeb. Tagesliste'!$L$1:$L$70,LARGE(('Ergeb. Tagesliste'!$F$1:$F$70=$G$2)*(ROW('Ergeb. Tagesliste'!$F$1:$F$70)),COUNTIF('Ergeb. Tagesliste'!$F$1:$F$70,$G$2)+1-ROW(C53))),"")</f>
        <v/>
      </c>
      <c r="O59" s="267" t="str">
        <f t="array" aca="1" ref="O59" ca="1">IFERROR(INDEX('Ergeb. Tagesliste'!$M$1:$M$70,LARGE(('Ergeb. Tagesliste'!$F$1:$F$70=$G$2)*(ROW('Ergeb. Tagesliste'!$F$1:$F$70)),COUNTIF('Ergeb. Tagesliste'!$F$1:$F$70,$G$2)+1-ROW(C53))),"")</f>
        <v/>
      </c>
      <c r="P59" s="564" t="str">
        <f t="array" aca="1" ref="P59" ca="1">IFERROR(INDEX('Ergeb. Tagesliste'!$N$1:$N$70,LARGE(('Ergeb. Tagesliste'!$F$1:$F$70=$G$2)*(ROW('Ergeb. Tagesliste'!$F$1:$F$70)),COUNTIF('Ergeb. Tagesliste'!$F$1:$F$70,$G$2)+1-ROW(C53))),"")</f>
        <v/>
      </c>
      <c r="Q59" s="273" t="str">
        <f t="array" aca="1" ref="Q59" ca="1">IFERROR(INDEX('Ergeb. Tagesliste'!$O$1:$O$70,LARGE(('Ergeb. Tagesliste'!$F$1:$F$70=$G$2)*(ROW('Ergeb. Tagesliste'!$F$1:$F$70)),COUNTIF('Ergeb. Tagesliste'!$F$1:$F$70,$G$2)+1-ROW(C53))),"")</f>
        <v/>
      </c>
      <c r="R59" s="66" t="str">
        <f t="array" aca="1" ref="R59" ca="1">IFERROR(INDEX('Ergeb. Tagesliste'!$P$1:$P$70,LARGE(('Ergeb. Tagesliste'!$F$1:$F$70=$G$2)*(ROW('Ergeb. Tagesliste'!$F$1:$F$70)),COUNTIF('Ergeb. Tagesliste'!$F$1:$F$70,$G$2)+1-ROW(C53))),"")</f>
        <v/>
      </c>
    </row>
    <row r="60" spans="1:18" ht="24.75" customHeight="1">
      <c r="A60" s="467" t="str">
        <f t="array" aca="1" ref="A60" ca="1">IFERROR(INDEX('Ergeb. Tagesliste'!$A$1:$A$70,LARGE(('Ergeb. Tagesliste'!$F$1:$F$70=$G$2)*(ROW('Ergeb. Tagesliste'!$F$1:$F$70)),COUNTIF('Ergeb. Tagesliste'!$F$1:$F$70,$G$2)+1-ROW(C54))),"")</f>
        <v/>
      </c>
      <c r="B60" s="66" t="str">
        <f t="array" aca="1" ref="B60" ca="1">IFERROR(INDEX('Ergeb. Tagesliste'!$B$1:$B$70,LARGE(('Ergeb. Tagesliste'!$F$1:$F$70=$G$2)*(ROW('Ergeb. Tagesliste'!$F$1:$F$70)),COUNTIF('Ergeb. Tagesliste'!$F$1:$F$70,$G$2)+1-ROW(C54))),"")</f>
        <v/>
      </c>
      <c r="C60" s="68" t="str">
        <f t="array" aca="1" ref="C60" ca="1">IFERROR(INDEX('Ergeb. Tagesliste'!$C$1:$C$70,LARGE(('Ergeb. Tagesliste'!$F$1:$F$70=$G$2)*(ROW('Ergeb. Tagesliste'!$F$1:$F$70)),COUNTIF('Ergeb. Tagesliste'!$F$1:$F$70,$G$2)+1-ROW(C54))),"")</f>
        <v/>
      </c>
      <c r="D60" s="541" t="str">
        <f t="array" aca="1" ref="D60" ca="1">IFERROR(INDEX('Ergeb. Tagesliste'!$G$1:$G$70,LARGE(('Ergeb. Tagesliste'!$F$1:$F$70=$G$2)*(ROW('Ergeb. Tagesliste'!$F$1:$F$70)),COUNTIF('Ergeb. Tagesliste'!$F$1:$F$70,$G$2)+1-ROW(C54))),"")</f>
        <v/>
      </c>
      <c r="E60" s="277" t="str">
        <f t="array" aca="1" ref="E60" ca="1">IFERROR(INDEX('Ergeb. Tagesliste'!$D$1:$D$70,LARGE(('Ergeb. Tagesliste'!$F$1:$F$70=$G$2)*(ROW('Ergeb. Tagesliste'!$F$1:$F$70)),COUNTIF('Ergeb. Tagesliste'!$F$1:$F$70,$G$2)+1-ROW(C54))),"")</f>
        <v/>
      </c>
      <c r="F60" s="278" t="str">
        <f t="array" aca="1" ref="F60" ca="1">IFERROR(INDEX('Ergeb. Tagesliste'!$E$1:$E$70,LARGE(('Ergeb. Tagesliste'!$F$1:$F$70=$G$2)*(ROW('Ergeb. Tagesliste'!$F$1:$F$70)),COUNTIF('Ergeb. Tagesliste'!$F$1:$F$70,$G$2)+1-ROW(C54))),"")</f>
        <v/>
      </c>
      <c r="G60" s="627"/>
      <c r="H60" s="627"/>
      <c r="I60" s="627"/>
      <c r="J60" s="70" t="str">
        <f t="array" aca="1" ref="J60" ca="1">IFERROR(INDEX('Ergeb. Tagesliste'!$H$1:$H$70,LARGE(('Ergeb. Tagesliste'!$F$1:$F$70=$G$2)*(ROW('Ergeb. Tagesliste'!$F$1:$F$70)),COUNTIF('Ergeb. Tagesliste'!$F$1:$F$70,$G$2)+1-ROW(C54))),"")</f>
        <v/>
      </c>
      <c r="K60" s="267" t="str">
        <f t="array" aca="1" ref="K60" ca="1">IFERROR(INDEX('Ergeb. Tagesliste'!$I$1:$I$70,LARGE(('Ergeb. Tagesliste'!$F$1:$F$70=$G$2)*(ROW('Ergeb. Tagesliste'!$F$1:$F$70)),COUNTIF('Ergeb. Tagesliste'!$F$1:$F$70,$G$2)+1-ROW(C54))),"")</f>
        <v/>
      </c>
      <c r="L60" s="70" t="str">
        <f t="array" aca="1" ref="L60" ca="1">IFERROR(INDEX('Ergeb. Tagesliste'!$J$1:$J$70,LARGE(('Ergeb. Tagesliste'!$F$1:$F$70=$G$2)*(ROW('Ergeb. Tagesliste'!$F$1:$F$70)),COUNTIF('Ergeb. Tagesliste'!$F$1:$F$70,$G$2)+1-ROW(C54))),"")</f>
        <v/>
      </c>
      <c r="M60" s="267" t="str">
        <f t="array" aca="1" ref="M60" ca="1">IFERROR(INDEX('Ergeb. Tagesliste'!$K$1:$K$70,LARGE(('Ergeb. Tagesliste'!$F$1:$F$70=$G$2)*(ROW('Ergeb. Tagesliste'!$F$1:$F$70)),COUNTIF('Ergeb. Tagesliste'!$F$1:$F$70,$G$2)+1-ROW(C54))),"")</f>
        <v/>
      </c>
      <c r="N60" s="70" t="str">
        <f t="array" aca="1" ref="N60" ca="1">IFERROR(INDEX('Ergeb. Tagesliste'!$L$1:$L$70,LARGE(('Ergeb. Tagesliste'!$F$1:$F$70=$G$2)*(ROW('Ergeb. Tagesliste'!$F$1:$F$70)),COUNTIF('Ergeb. Tagesliste'!$F$1:$F$70,$G$2)+1-ROW(C54))),"")</f>
        <v/>
      </c>
      <c r="O60" s="267" t="str">
        <f t="array" aca="1" ref="O60" ca="1">IFERROR(INDEX('Ergeb. Tagesliste'!$M$1:$M$70,LARGE(('Ergeb. Tagesliste'!$F$1:$F$70=$G$2)*(ROW('Ergeb. Tagesliste'!$F$1:$F$70)),COUNTIF('Ergeb. Tagesliste'!$F$1:$F$70,$G$2)+1-ROW(C54))),"")</f>
        <v/>
      </c>
      <c r="P60" s="564" t="str">
        <f t="array" aca="1" ref="P60" ca="1">IFERROR(INDEX('Ergeb. Tagesliste'!$N$1:$N$70,LARGE(('Ergeb. Tagesliste'!$F$1:$F$70=$G$2)*(ROW('Ergeb. Tagesliste'!$F$1:$F$70)),COUNTIF('Ergeb. Tagesliste'!$F$1:$F$70,$G$2)+1-ROW(C54))),"")</f>
        <v/>
      </c>
      <c r="Q60" s="273" t="str">
        <f t="array" aca="1" ref="Q60" ca="1">IFERROR(INDEX('Ergeb. Tagesliste'!$O$1:$O$70,LARGE(('Ergeb. Tagesliste'!$F$1:$F$70=$G$2)*(ROW('Ergeb. Tagesliste'!$F$1:$F$70)),COUNTIF('Ergeb. Tagesliste'!$F$1:$F$70,$G$2)+1-ROW(C54))),"")</f>
        <v/>
      </c>
      <c r="R60" s="66" t="str">
        <f t="array" aca="1" ref="R60" ca="1">IFERROR(INDEX('Ergeb. Tagesliste'!$P$1:$P$70,LARGE(('Ergeb. Tagesliste'!$F$1:$F$70=$G$2)*(ROW('Ergeb. Tagesliste'!$F$1:$F$70)),COUNTIF('Ergeb. Tagesliste'!$F$1:$F$70,$G$2)+1-ROW(C54))),"")</f>
        <v/>
      </c>
    </row>
    <row r="61" spans="1:18" ht="24.75" customHeight="1">
      <c r="A61" s="467" t="str">
        <f t="array" aca="1" ref="A61" ca="1">IFERROR(INDEX('Ergeb. Tagesliste'!$A$1:$A$70,LARGE(('Ergeb. Tagesliste'!$F$1:$F$70=$G$2)*(ROW('Ergeb. Tagesliste'!$F$1:$F$70)),COUNTIF('Ergeb. Tagesliste'!$F$1:$F$70,$G$2)+1-ROW(C55))),"")</f>
        <v/>
      </c>
      <c r="B61" s="66" t="str">
        <f t="array" aca="1" ref="B61" ca="1">IFERROR(INDEX('Ergeb. Tagesliste'!$B$1:$B$70,LARGE(('Ergeb. Tagesliste'!$F$1:$F$70=$G$2)*(ROW('Ergeb. Tagesliste'!$F$1:$F$70)),COUNTIF('Ergeb. Tagesliste'!$F$1:$F$70,$G$2)+1-ROW(C55))),"")</f>
        <v/>
      </c>
      <c r="C61" s="68" t="str">
        <f t="array" aca="1" ref="C61" ca="1">IFERROR(INDEX('Ergeb. Tagesliste'!$C$1:$C$70,LARGE(('Ergeb. Tagesliste'!$F$1:$F$70=$G$2)*(ROW('Ergeb. Tagesliste'!$F$1:$F$70)),COUNTIF('Ergeb. Tagesliste'!$F$1:$F$70,$G$2)+1-ROW(C55))),"")</f>
        <v/>
      </c>
      <c r="D61" s="541" t="str">
        <f t="array" aca="1" ref="D61" ca="1">IFERROR(INDEX('Ergeb. Tagesliste'!$G$1:$G$70,LARGE(('Ergeb. Tagesliste'!$F$1:$F$70=$G$2)*(ROW('Ergeb. Tagesliste'!$F$1:$F$70)),COUNTIF('Ergeb. Tagesliste'!$F$1:$F$70,$G$2)+1-ROW(C55))),"")</f>
        <v/>
      </c>
      <c r="E61" s="277" t="str">
        <f t="array" aca="1" ref="E61" ca="1">IFERROR(INDEX('Ergeb. Tagesliste'!$D$1:$D$70,LARGE(('Ergeb. Tagesliste'!$F$1:$F$70=$G$2)*(ROW('Ergeb. Tagesliste'!$F$1:$F$70)),COUNTIF('Ergeb. Tagesliste'!$F$1:$F$70,$G$2)+1-ROW(C55))),"")</f>
        <v/>
      </c>
      <c r="F61" s="278" t="str">
        <f t="array" aca="1" ref="F61" ca="1">IFERROR(INDEX('Ergeb. Tagesliste'!$E$1:$E$70,LARGE(('Ergeb. Tagesliste'!$F$1:$F$70=$G$2)*(ROW('Ergeb. Tagesliste'!$F$1:$F$70)),COUNTIF('Ergeb. Tagesliste'!$F$1:$F$70,$G$2)+1-ROW(C55))),"")</f>
        <v/>
      </c>
      <c r="G61" s="627"/>
      <c r="H61" s="627"/>
      <c r="I61" s="627"/>
      <c r="J61" s="70" t="str">
        <f t="array" aca="1" ref="J61" ca="1">IFERROR(INDEX('Ergeb. Tagesliste'!$H$1:$H$70,LARGE(('Ergeb. Tagesliste'!$F$1:$F$70=$G$2)*(ROW('Ergeb. Tagesliste'!$F$1:$F$70)),COUNTIF('Ergeb. Tagesliste'!$F$1:$F$70,$G$2)+1-ROW(C55))),"")</f>
        <v/>
      </c>
      <c r="K61" s="267" t="str">
        <f t="array" aca="1" ref="K61" ca="1">IFERROR(INDEX('Ergeb. Tagesliste'!$I$1:$I$70,LARGE(('Ergeb. Tagesliste'!$F$1:$F$70=$G$2)*(ROW('Ergeb. Tagesliste'!$F$1:$F$70)),COUNTIF('Ergeb. Tagesliste'!$F$1:$F$70,$G$2)+1-ROW(C55))),"")</f>
        <v/>
      </c>
      <c r="L61" s="70" t="str">
        <f t="array" aca="1" ref="L61" ca="1">IFERROR(INDEX('Ergeb. Tagesliste'!$J$1:$J$70,LARGE(('Ergeb. Tagesliste'!$F$1:$F$70=$G$2)*(ROW('Ergeb. Tagesliste'!$F$1:$F$70)),COUNTIF('Ergeb. Tagesliste'!$F$1:$F$70,$G$2)+1-ROW(C55))),"")</f>
        <v/>
      </c>
      <c r="M61" s="267" t="str">
        <f t="array" aca="1" ref="M61" ca="1">IFERROR(INDEX('Ergeb. Tagesliste'!$K$1:$K$70,LARGE(('Ergeb. Tagesliste'!$F$1:$F$70=$G$2)*(ROW('Ergeb. Tagesliste'!$F$1:$F$70)),COUNTIF('Ergeb. Tagesliste'!$F$1:$F$70,$G$2)+1-ROW(C55))),"")</f>
        <v/>
      </c>
      <c r="N61" s="70" t="str">
        <f t="array" aca="1" ref="N61" ca="1">IFERROR(INDEX('Ergeb. Tagesliste'!$L$1:$L$70,LARGE(('Ergeb. Tagesliste'!$F$1:$F$70=$G$2)*(ROW('Ergeb. Tagesliste'!$F$1:$F$70)),COUNTIF('Ergeb. Tagesliste'!$F$1:$F$70,$G$2)+1-ROW(C55))),"")</f>
        <v/>
      </c>
      <c r="O61" s="267" t="str">
        <f t="array" aca="1" ref="O61" ca="1">IFERROR(INDEX('Ergeb. Tagesliste'!$M$1:$M$70,LARGE(('Ergeb. Tagesliste'!$F$1:$F$70=$G$2)*(ROW('Ergeb. Tagesliste'!$F$1:$F$70)),COUNTIF('Ergeb. Tagesliste'!$F$1:$F$70,$G$2)+1-ROW(C55))),"")</f>
        <v/>
      </c>
      <c r="P61" s="564" t="str">
        <f t="array" aca="1" ref="P61" ca="1">IFERROR(INDEX('Ergeb. Tagesliste'!$N$1:$N$70,LARGE(('Ergeb. Tagesliste'!$F$1:$F$70=$G$2)*(ROW('Ergeb. Tagesliste'!$F$1:$F$70)),COUNTIF('Ergeb. Tagesliste'!$F$1:$F$70,$G$2)+1-ROW(C55))),"")</f>
        <v/>
      </c>
      <c r="Q61" s="273" t="str">
        <f t="array" aca="1" ref="Q61" ca="1">IFERROR(INDEX('Ergeb. Tagesliste'!$O$1:$O$70,LARGE(('Ergeb. Tagesliste'!$F$1:$F$70=$G$2)*(ROW('Ergeb. Tagesliste'!$F$1:$F$70)),COUNTIF('Ergeb. Tagesliste'!$F$1:$F$70,$G$2)+1-ROW(C55))),"")</f>
        <v/>
      </c>
      <c r="R61" s="66" t="str">
        <f t="array" aca="1" ref="R61" ca="1">IFERROR(INDEX('Ergeb. Tagesliste'!$P$1:$P$70,LARGE(('Ergeb. Tagesliste'!$F$1:$F$70=$G$2)*(ROW('Ergeb. Tagesliste'!$F$1:$F$70)),COUNTIF('Ergeb. Tagesliste'!$F$1:$F$70,$G$2)+1-ROW(C55))),"")</f>
        <v/>
      </c>
    </row>
    <row r="62" spans="1:18" ht="24.75" customHeight="1">
      <c r="A62" s="467" t="str">
        <f t="array" aca="1" ref="A62" ca="1">IFERROR(INDEX('Ergeb. Tagesliste'!$A$1:$A$70,LARGE(('Ergeb. Tagesliste'!$F$1:$F$70=$G$2)*(ROW('Ergeb. Tagesliste'!$F$1:$F$70)),COUNTIF('Ergeb. Tagesliste'!$F$1:$F$70,$G$2)+1-ROW(C56))),"")</f>
        <v/>
      </c>
      <c r="B62" s="66" t="str">
        <f t="array" aca="1" ref="B62" ca="1">IFERROR(INDEX('Ergeb. Tagesliste'!$B$1:$B$70,LARGE(('Ergeb. Tagesliste'!$F$1:$F$70=$G$2)*(ROW('Ergeb. Tagesliste'!$F$1:$F$70)),COUNTIF('Ergeb. Tagesliste'!$F$1:$F$70,$G$2)+1-ROW(C56))),"")</f>
        <v/>
      </c>
      <c r="C62" s="68" t="str">
        <f t="array" aca="1" ref="C62" ca="1">IFERROR(INDEX('Ergeb. Tagesliste'!$C$1:$C$70,LARGE(('Ergeb. Tagesliste'!$F$1:$F$70=$G$2)*(ROW('Ergeb. Tagesliste'!$F$1:$F$70)),COUNTIF('Ergeb. Tagesliste'!$F$1:$F$70,$G$2)+1-ROW(C56))),"")</f>
        <v/>
      </c>
      <c r="D62" s="541" t="str">
        <f t="array" aca="1" ref="D62" ca="1">IFERROR(INDEX('Ergeb. Tagesliste'!$G$1:$G$70,LARGE(('Ergeb. Tagesliste'!$F$1:$F$70=$G$2)*(ROW('Ergeb. Tagesliste'!$F$1:$F$70)),COUNTIF('Ergeb. Tagesliste'!$F$1:$F$70,$G$2)+1-ROW(C56))),"")</f>
        <v/>
      </c>
      <c r="E62" s="277" t="str">
        <f t="array" aca="1" ref="E62" ca="1">IFERROR(INDEX('Ergeb. Tagesliste'!$D$1:$D$70,LARGE(('Ergeb. Tagesliste'!$F$1:$F$70=$G$2)*(ROW('Ergeb. Tagesliste'!$F$1:$F$70)),COUNTIF('Ergeb. Tagesliste'!$F$1:$F$70,$G$2)+1-ROW(C56))),"")</f>
        <v/>
      </c>
      <c r="F62" s="278" t="str">
        <f t="array" aca="1" ref="F62" ca="1">IFERROR(INDEX('Ergeb. Tagesliste'!$E$1:$E$70,LARGE(('Ergeb. Tagesliste'!$F$1:$F$70=$G$2)*(ROW('Ergeb. Tagesliste'!$F$1:$F$70)),COUNTIF('Ergeb. Tagesliste'!$F$1:$F$70,$G$2)+1-ROW(C56))),"")</f>
        <v/>
      </c>
      <c r="G62" s="627"/>
      <c r="H62" s="627"/>
      <c r="I62" s="627"/>
      <c r="J62" s="70" t="str">
        <f t="array" aca="1" ref="J62" ca="1">IFERROR(INDEX('Ergeb. Tagesliste'!$H$1:$H$70,LARGE(('Ergeb. Tagesliste'!$F$1:$F$70=$G$2)*(ROW('Ergeb. Tagesliste'!$F$1:$F$70)),COUNTIF('Ergeb. Tagesliste'!$F$1:$F$70,$G$2)+1-ROW(C56))),"")</f>
        <v/>
      </c>
      <c r="K62" s="267" t="str">
        <f t="array" aca="1" ref="K62" ca="1">IFERROR(INDEX('Ergeb. Tagesliste'!$I$1:$I$70,LARGE(('Ergeb. Tagesliste'!$F$1:$F$70=$G$2)*(ROW('Ergeb. Tagesliste'!$F$1:$F$70)),COUNTIF('Ergeb. Tagesliste'!$F$1:$F$70,$G$2)+1-ROW(C56))),"")</f>
        <v/>
      </c>
      <c r="L62" s="70" t="str">
        <f t="array" aca="1" ref="L62" ca="1">IFERROR(INDEX('Ergeb. Tagesliste'!$J$1:$J$70,LARGE(('Ergeb. Tagesliste'!$F$1:$F$70=$G$2)*(ROW('Ergeb. Tagesliste'!$F$1:$F$70)),COUNTIF('Ergeb. Tagesliste'!$F$1:$F$70,$G$2)+1-ROW(C56))),"")</f>
        <v/>
      </c>
      <c r="M62" s="267" t="str">
        <f t="array" aca="1" ref="M62" ca="1">IFERROR(INDEX('Ergeb. Tagesliste'!$K$1:$K$70,LARGE(('Ergeb. Tagesliste'!$F$1:$F$70=$G$2)*(ROW('Ergeb. Tagesliste'!$F$1:$F$70)),COUNTIF('Ergeb. Tagesliste'!$F$1:$F$70,$G$2)+1-ROW(C56))),"")</f>
        <v/>
      </c>
      <c r="N62" s="70" t="str">
        <f t="array" aca="1" ref="N62" ca="1">IFERROR(INDEX('Ergeb. Tagesliste'!$L$1:$L$70,LARGE(('Ergeb. Tagesliste'!$F$1:$F$70=$G$2)*(ROW('Ergeb. Tagesliste'!$F$1:$F$70)),COUNTIF('Ergeb. Tagesliste'!$F$1:$F$70,$G$2)+1-ROW(C56))),"")</f>
        <v/>
      </c>
      <c r="O62" s="267" t="str">
        <f t="array" aca="1" ref="O62" ca="1">IFERROR(INDEX('Ergeb. Tagesliste'!$M$1:$M$70,LARGE(('Ergeb. Tagesliste'!$F$1:$F$70=$G$2)*(ROW('Ergeb. Tagesliste'!$F$1:$F$70)),COUNTIF('Ergeb. Tagesliste'!$F$1:$F$70,$G$2)+1-ROW(C56))),"")</f>
        <v/>
      </c>
      <c r="P62" s="564" t="str">
        <f t="array" aca="1" ref="P62" ca="1">IFERROR(INDEX('Ergeb. Tagesliste'!$N$1:$N$70,LARGE(('Ergeb. Tagesliste'!$F$1:$F$70=$G$2)*(ROW('Ergeb. Tagesliste'!$F$1:$F$70)),COUNTIF('Ergeb. Tagesliste'!$F$1:$F$70,$G$2)+1-ROW(C56))),"")</f>
        <v/>
      </c>
      <c r="Q62" s="273" t="str">
        <f t="array" aca="1" ref="Q62" ca="1">IFERROR(INDEX('Ergeb. Tagesliste'!$O$1:$O$70,LARGE(('Ergeb. Tagesliste'!$F$1:$F$70=$G$2)*(ROW('Ergeb. Tagesliste'!$F$1:$F$70)),COUNTIF('Ergeb. Tagesliste'!$F$1:$F$70,$G$2)+1-ROW(C56))),"")</f>
        <v/>
      </c>
      <c r="R62" s="66" t="str">
        <f t="array" aca="1" ref="R62" ca="1">IFERROR(INDEX('Ergeb. Tagesliste'!$P$1:$P$70,LARGE(('Ergeb. Tagesliste'!$F$1:$F$70=$G$2)*(ROW('Ergeb. Tagesliste'!$F$1:$F$70)),COUNTIF('Ergeb. Tagesliste'!$F$1:$F$70,$G$2)+1-ROW(C56))),"")</f>
        <v/>
      </c>
    </row>
    <row r="63" spans="1:18" ht="24.75" customHeight="1">
      <c r="A63" s="467" t="str">
        <f t="array" aca="1" ref="A63" ca="1">IFERROR(INDEX('Ergeb. Tagesliste'!$A$1:$A$70,LARGE(('Ergeb. Tagesliste'!$F$1:$F$70=$G$2)*(ROW('Ergeb. Tagesliste'!$F$1:$F$70)),COUNTIF('Ergeb. Tagesliste'!$F$1:$F$70,$G$2)+1-ROW(C57))),"")</f>
        <v/>
      </c>
      <c r="B63" s="66" t="str">
        <f t="array" aca="1" ref="B63" ca="1">IFERROR(INDEX('Ergeb. Tagesliste'!$B$1:$B$70,LARGE(('Ergeb. Tagesliste'!$F$1:$F$70=$G$2)*(ROW('Ergeb. Tagesliste'!$F$1:$F$70)),COUNTIF('Ergeb. Tagesliste'!$F$1:$F$70,$G$2)+1-ROW(C57))),"")</f>
        <v/>
      </c>
      <c r="C63" s="68" t="str">
        <f t="array" aca="1" ref="C63" ca="1">IFERROR(INDEX('Ergeb. Tagesliste'!$C$1:$C$70,LARGE(('Ergeb. Tagesliste'!$F$1:$F$70=$G$2)*(ROW('Ergeb. Tagesliste'!$F$1:$F$70)),COUNTIF('Ergeb. Tagesliste'!$F$1:$F$70,$G$2)+1-ROW(C57))),"")</f>
        <v/>
      </c>
      <c r="D63" s="541" t="str">
        <f t="array" aca="1" ref="D63" ca="1">IFERROR(INDEX('Ergeb. Tagesliste'!$G$1:$G$70,LARGE(('Ergeb. Tagesliste'!$F$1:$F$70=$G$2)*(ROW('Ergeb. Tagesliste'!$F$1:$F$70)),COUNTIF('Ergeb. Tagesliste'!$F$1:$F$70,$G$2)+1-ROW(C57))),"")</f>
        <v/>
      </c>
      <c r="E63" s="277" t="str">
        <f t="array" aca="1" ref="E63" ca="1">IFERROR(INDEX('Ergeb. Tagesliste'!$D$1:$D$70,LARGE(('Ergeb. Tagesliste'!$F$1:$F$70=$G$2)*(ROW('Ergeb. Tagesliste'!$F$1:$F$70)),COUNTIF('Ergeb. Tagesliste'!$F$1:$F$70,$G$2)+1-ROW(C57))),"")</f>
        <v/>
      </c>
      <c r="F63" s="278" t="str">
        <f t="array" aca="1" ref="F63" ca="1">IFERROR(INDEX('Ergeb. Tagesliste'!$E$1:$E$70,LARGE(('Ergeb. Tagesliste'!$F$1:$F$70=$G$2)*(ROW('Ergeb. Tagesliste'!$F$1:$F$70)),COUNTIF('Ergeb. Tagesliste'!$F$1:$F$70,$G$2)+1-ROW(C57))),"")</f>
        <v/>
      </c>
      <c r="G63" s="627"/>
      <c r="H63" s="627"/>
      <c r="I63" s="627"/>
      <c r="J63" s="70" t="str">
        <f t="array" aca="1" ref="J63" ca="1">IFERROR(INDEX('Ergeb. Tagesliste'!$H$1:$H$70,LARGE(('Ergeb. Tagesliste'!$F$1:$F$70=$G$2)*(ROW('Ergeb. Tagesliste'!$F$1:$F$70)),COUNTIF('Ergeb. Tagesliste'!$F$1:$F$70,$G$2)+1-ROW(C57))),"")</f>
        <v/>
      </c>
      <c r="K63" s="267" t="str">
        <f t="array" aca="1" ref="K63" ca="1">IFERROR(INDEX('Ergeb. Tagesliste'!$I$1:$I$70,LARGE(('Ergeb. Tagesliste'!$F$1:$F$70=$G$2)*(ROW('Ergeb. Tagesliste'!$F$1:$F$70)),COUNTIF('Ergeb. Tagesliste'!$F$1:$F$70,$G$2)+1-ROW(C57))),"")</f>
        <v/>
      </c>
      <c r="L63" s="70" t="str">
        <f t="array" aca="1" ref="L63" ca="1">IFERROR(INDEX('Ergeb. Tagesliste'!$J$1:$J$70,LARGE(('Ergeb. Tagesliste'!$F$1:$F$70=$G$2)*(ROW('Ergeb. Tagesliste'!$F$1:$F$70)),COUNTIF('Ergeb. Tagesliste'!$F$1:$F$70,$G$2)+1-ROW(C57))),"")</f>
        <v/>
      </c>
      <c r="M63" s="267" t="str">
        <f t="array" aca="1" ref="M63" ca="1">IFERROR(INDEX('Ergeb. Tagesliste'!$K$1:$K$70,LARGE(('Ergeb. Tagesliste'!$F$1:$F$70=$G$2)*(ROW('Ergeb. Tagesliste'!$F$1:$F$70)),COUNTIF('Ergeb. Tagesliste'!$F$1:$F$70,$G$2)+1-ROW(C57))),"")</f>
        <v/>
      </c>
      <c r="N63" s="70" t="str">
        <f t="array" aca="1" ref="N63" ca="1">IFERROR(INDEX('Ergeb. Tagesliste'!$L$1:$L$70,LARGE(('Ergeb. Tagesliste'!$F$1:$F$70=$G$2)*(ROW('Ergeb. Tagesliste'!$F$1:$F$70)),COUNTIF('Ergeb. Tagesliste'!$F$1:$F$70,$G$2)+1-ROW(C57))),"")</f>
        <v/>
      </c>
      <c r="O63" s="267" t="str">
        <f t="array" aca="1" ref="O63" ca="1">IFERROR(INDEX('Ergeb. Tagesliste'!$M$1:$M$70,LARGE(('Ergeb. Tagesliste'!$F$1:$F$70=$G$2)*(ROW('Ergeb. Tagesliste'!$F$1:$F$70)),COUNTIF('Ergeb. Tagesliste'!$F$1:$F$70,$G$2)+1-ROW(C57))),"")</f>
        <v/>
      </c>
      <c r="P63" s="564" t="str">
        <f t="array" aca="1" ref="P63" ca="1">IFERROR(INDEX('Ergeb. Tagesliste'!$N$1:$N$70,LARGE(('Ergeb. Tagesliste'!$F$1:$F$70=$G$2)*(ROW('Ergeb. Tagesliste'!$F$1:$F$70)),COUNTIF('Ergeb. Tagesliste'!$F$1:$F$70,$G$2)+1-ROW(C57))),"")</f>
        <v/>
      </c>
      <c r="Q63" s="273" t="str">
        <f t="array" aca="1" ref="Q63" ca="1">IFERROR(INDEX('Ergeb. Tagesliste'!$O$1:$O$70,LARGE(('Ergeb. Tagesliste'!$F$1:$F$70=$G$2)*(ROW('Ergeb. Tagesliste'!$F$1:$F$70)),COUNTIF('Ergeb. Tagesliste'!$F$1:$F$70,$G$2)+1-ROW(C57))),"")</f>
        <v/>
      </c>
      <c r="R63" s="66" t="str">
        <f t="array" aca="1" ref="R63" ca="1">IFERROR(INDEX('Ergeb. Tagesliste'!$P$1:$P$70,LARGE(('Ergeb. Tagesliste'!$F$1:$F$70=$G$2)*(ROW('Ergeb. Tagesliste'!$F$1:$F$70)),COUNTIF('Ergeb. Tagesliste'!$F$1:$F$70,$G$2)+1-ROW(C57))),"")</f>
        <v/>
      </c>
    </row>
    <row r="64" spans="1:18" ht="24.75" customHeight="1">
      <c r="A64" s="467" t="str">
        <f t="array" aca="1" ref="A64" ca="1">IFERROR(INDEX('Ergeb. Tagesliste'!$A$1:$A$70,LARGE(('Ergeb. Tagesliste'!$F$1:$F$70=$G$2)*(ROW('Ergeb. Tagesliste'!$F$1:$F$70)),COUNTIF('Ergeb. Tagesliste'!$F$1:$F$70,$G$2)+1-ROW(C58))),"")</f>
        <v/>
      </c>
      <c r="B64" s="66" t="str">
        <f t="array" aca="1" ref="B64" ca="1">IFERROR(INDEX('Ergeb. Tagesliste'!$B$1:$B$70,LARGE(('Ergeb. Tagesliste'!$F$1:$F$70=$G$2)*(ROW('Ergeb. Tagesliste'!$F$1:$F$70)),COUNTIF('Ergeb. Tagesliste'!$F$1:$F$70,$G$2)+1-ROW(C58))),"")</f>
        <v/>
      </c>
      <c r="C64" s="68" t="str">
        <f t="array" aca="1" ref="C64" ca="1">IFERROR(INDEX('Ergeb. Tagesliste'!$C$1:$C$70,LARGE(('Ergeb. Tagesliste'!$F$1:$F$70=$G$2)*(ROW('Ergeb. Tagesliste'!$F$1:$F$70)),COUNTIF('Ergeb. Tagesliste'!$F$1:$F$70,$G$2)+1-ROW(C58))),"")</f>
        <v/>
      </c>
      <c r="D64" s="541" t="str">
        <f t="array" aca="1" ref="D64" ca="1">IFERROR(INDEX('Ergeb. Tagesliste'!$G$1:$G$70,LARGE(('Ergeb. Tagesliste'!$F$1:$F$70=$G$2)*(ROW('Ergeb. Tagesliste'!$F$1:$F$70)),COUNTIF('Ergeb. Tagesliste'!$F$1:$F$70,$G$2)+1-ROW(C58))),"")</f>
        <v/>
      </c>
      <c r="E64" s="277" t="str">
        <f t="array" aca="1" ref="E64" ca="1">IFERROR(INDEX('Ergeb. Tagesliste'!$D$1:$D$70,LARGE(('Ergeb. Tagesliste'!$F$1:$F$70=$G$2)*(ROW('Ergeb. Tagesliste'!$F$1:$F$70)),COUNTIF('Ergeb. Tagesliste'!$F$1:$F$70,$G$2)+1-ROW(C58))),"")</f>
        <v/>
      </c>
      <c r="F64" s="278" t="str">
        <f t="array" aca="1" ref="F64" ca="1">IFERROR(INDEX('Ergeb. Tagesliste'!$E$1:$E$70,LARGE(('Ergeb. Tagesliste'!$F$1:$F$70=$G$2)*(ROW('Ergeb. Tagesliste'!$F$1:$F$70)),COUNTIF('Ergeb. Tagesliste'!$F$1:$F$70,$G$2)+1-ROW(C58))),"")</f>
        <v/>
      </c>
      <c r="G64" s="627"/>
      <c r="H64" s="627"/>
      <c r="I64" s="627"/>
      <c r="J64" s="70" t="str">
        <f t="array" aca="1" ref="J64" ca="1">IFERROR(INDEX('Ergeb. Tagesliste'!$H$1:$H$70,LARGE(('Ergeb. Tagesliste'!$F$1:$F$70=$G$2)*(ROW('Ergeb. Tagesliste'!$F$1:$F$70)),COUNTIF('Ergeb. Tagesliste'!$F$1:$F$70,$G$2)+1-ROW(C58))),"")</f>
        <v/>
      </c>
      <c r="K64" s="267" t="str">
        <f t="array" aca="1" ref="K64" ca="1">IFERROR(INDEX('Ergeb. Tagesliste'!$I$1:$I$70,LARGE(('Ergeb. Tagesliste'!$F$1:$F$70=$G$2)*(ROW('Ergeb. Tagesliste'!$F$1:$F$70)),COUNTIF('Ergeb. Tagesliste'!$F$1:$F$70,$G$2)+1-ROW(C58))),"")</f>
        <v/>
      </c>
      <c r="L64" s="70" t="str">
        <f t="array" aca="1" ref="L64" ca="1">IFERROR(INDEX('Ergeb. Tagesliste'!$J$1:$J$70,LARGE(('Ergeb. Tagesliste'!$F$1:$F$70=$G$2)*(ROW('Ergeb. Tagesliste'!$F$1:$F$70)),COUNTIF('Ergeb. Tagesliste'!$F$1:$F$70,$G$2)+1-ROW(C58))),"")</f>
        <v/>
      </c>
      <c r="M64" s="267" t="str">
        <f t="array" aca="1" ref="M64" ca="1">IFERROR(INDEX('Ergeb. Tagesliste'!$K$1:$K$70,LARGE(('Ergeb. Tagesliste'!$F$1:$F$70=$G$2)*(ROW('Ergeb. Tagesliste'!$F$1:$F$70)),COUNTIF('Ergeb. Tagesliste'!$F$1:$F$70,$G$2)+1-ROW(C58))),"")</f>
        <v/>
      </c>
      <c r="N64" s="70" t="str">
        <f t="array" aca="1" ref="N64" ca="1">IFERROR(INDEX('Ergeb. Tagesliste'!$L$1:$L$70,LARGE(('Ergeb. Tagesliste'!$F$1:$F$70=$G$2)*(ROW('Ergeb. Tagesliste'!$F$1:$F$70)),COUNTIF('Ergeb. Tagesliste'!$F$1:$F$70,$G$2)+1-ROW(C58))),"")</f>
        <v/>
      </c>
      <c r="O64" s="267" t="str">
        <f t="array" aca="1" ref="O64" ca="1">IFERROR(INDEX('Ergeb. Tagesliste'!$M$1:$M$70,LARGE(('Ergeb. Tagesliste'!$F$1:$F$70=$G$2)*(ROW('Ergeb. Tagesliste'!$F$1:$F$70)),COUNTIF('Ergeb. Tagesliste'!$F$1:$F$70,$G$2)+1-ROW(C58))),"")</f>
        <v/>
      </c>
      <c r="P64" s="564" t="str">
        <f t="array" aca="1" ref="P64" ca="1">IFERROR(INDEX('Ergeb. Tagesliste'!$N$1:$N$70,LARGE(('Ergeb. Tagesliste'!$F$1:$F$70=$G$2)*(ROW('Ergeb. Tagesliste'!$F$1:$F$70)),COUNTIF('Ergeb. Tagesliste'!$F$1:$F$70,$G$2)+1-ROW(C58))),"")</f>
        <v/>
      </c>
      <c r="Q64" s="273" t="str">
        <f t="array" aca="1" ref="Q64" ca="1">IFERROR(INDEX('Ergeb. Tagesliste'!$O$1:$O$70,LARGE(('Ergeb. Tagesliste'!$F$1:$F$70=$G$2)*(ROW('Ergeb. Tagesliste'!$F$1:$F$70)),COUNTIF('Ergeb. Tagesliste'!$F$1:$F$70,$G$2)+1-ROW(C58))),"")</f>
        <v/>
      </c>
      <c r="R64" s="66" t="str">
        <f t="array" aca="1" ref="R64" ca="1">IFERROR(INDEX('Ergeb. Tagesliste'!$P$1:$P$70,LARGE(('Ergeb. Tagesliste'!$F$1:$F$70=$G$2)*(ROW('Ergeb. Tagesliste'!$F$1:$F$70)),COUNTIF('Ergeb. Tagesliste'!$F$1:$F$70,$G$2)+1-ROW(C58))),"")</f>
        <v/>
      </c>
    </row>
    <row r="65" spans="1:18" ht="24.75" customHeight="1">
      <c r="A65" s="467" t="str">
        <f t="array" aca="1" ref="A65" ca="1">IFERROR(INDEX('Ergeb. Tagesliste'!$A$1:$A$70,LARGE(('Ergeb. Tagesliste'!$F$1:$F$70=$G$2)*(ROW('Ergeb. Tagesliste'!$F$1:$F$70)),COUNTIF('Ergeb. Tagesliste'!$F$1:$F$70,$G$2)+1-ROW(C59))),"")</f>
        <v/>
      </c>
      <c r="B65" s="66" t="str">
        <f t="array" aca="1" ref="B65" ca="1">IFERROR(INDEX('Ergeb. Tagesliste'!$B$1:$B$70,LARGE(('Ergeb. Tagesliste'!$F$1:$F$70=$G$2)*(ROW('Ergeb. Tagesliste'!$F$1:$F$70)),COUNTIF('Ergeb. Tagesliste'!$F$1:$F$70,$G$2)+1-ROW(C59))),"")</f>
        <v/>
      </c>
      <c r="C65" s="68" t="str">
        <f t="array" aca="1" ref="C65" ca="1">IFERROR(INDEX('Ergeb. Tagesliste'!$C$1:$C$70,LARGE(('Ergeb. Tagesliste'!$F$1:$F$70=$G$2)*(ROW('Ergeb. Tagesliste'!$F$1:$F$70)),COUNTIF('Ergeb. Tagesliste'!$F$1:$F$70,$G$2)+1-ROW(C59))),"")</f>
        <v/>
      </c>
      <c r="D65" s="541" t="str">
        <f t="array" aca="1" ref="D65" ca="1">IFERROR(INDEX('Ergeb. Tagesliste'!$G$1:$G$70,LARGE(('Ergeb. Tagesliste'!$F$1:$F$70=$G$2)*(ROW('Ergeb. Tagesliste'!$F$1:$F$70)),COUNTIF('Ergeb. Tagesliste'!$F$1:$F$70,$G$2)+1-ROW(C59))),"")</f>
        <v/>
      </c>
      <c r="E65" s="277" t="str">
        <f t="array" aca="1" ref="E65" ca="1">IFERROR(INDEX('Ergeb. Tagesliste'!$D$1:$D$70,LARGE(('Ergeb. Tagesliste'!$F$1:$F$70=$G$2)*(ROW('Ergeb. Tagesliste'!$F$1:$F$70)),COUNTIF('Ergeb. Tagesliste'!$F$1:$F$70,$G$2)+1-ROW(C59))),"")</f>
        <v/>
      </c>
      <c r="F65" s="278" t="str">
        <f t="array" aca="1" ref="F65" ca="1">IFERROR(INDEX('Ergeb. Tagesliste'!$E$1:$E$70,LARGE(('Ergeb. Tagesliste'!$F$1:$F$70=$G$2)*(ROW('Ergeb. Tagesliste'!$F$1:$F$70)),COUNTIF('Ergeb. Tagesliste'!$F$1:$F$70,$G$2)+1-ROW(C59))),"")</f>
        <v/>
      </c>
      <c r="G65" s="627"/>
      <c r="H65" s="627"/>
      <c r="I65" s="627"/>
      <c r="J65" s="70" t="str">
        <f t="array" aca="1" ref="J65" ca="1">IFERROR(INDEX('Ergeb. Tagesliste'!$H$1:$H$70,LARGE(('Ergeb. Tagesliste'!$F$1:$F$70=$G$2)*(ROW('Ergeb. Tagesliste'!$F$1:$F$70)),COUNTIF('Ergeb. Tagesliste'!$F$1:$F$70,$G$2)+1-ROW(C59))),"")</f>
        <v/>
      </c>
      <c r="K65" s="267" t="str">
        <f t="array" aca="1" ref="K65" ca="1">IFERROR(INDEX('Ergeb. Tagesliste'!$I$1:$I$70,LARGE(('Ergeb. Tagesliste'!$F$1:$F$70=$G$2)*(ROW('Ergeb. Tagesliste'!$F$1:$F$70)),COUNTIF('Ergeb. Tagesliste'!$F$1:$F$70,$G$2)+1-ROW(C59))),"")</f>
        <v/>
      </c>
      <c r="L65" s="70" t="str">
        <f t="array" aca="1" ref="L65" ca="1">IFERROR(INDEX('Ergeb. Tagesliste'!$J$1:$J$70,LARGE(('Ergeb. Tagesliste'!$F$1:$F$70=$G$2)*(ROW('Ergeb. Tagesliste'!$F$1:$F$70)),COUNTIF('Ergeb. Tagesliste'!$F$1:$F$70,$G$2)+1-ROW(C59))),"")</f>
        <v/>
      </c>
      <c r="M65" s="267" t="str">
        <f t="array" aca="1" ref="M65" ca="1">IFERROR(INDEX('Ergeb. Tagesliste'!$K$1:$K$70,LARGE(('Ergeb. Tagesliste'!$F$1:$F$70=$G$2)*(ROW('Ergeb. Tagesliste'!$F$1:$F$70)),COUNTIF('Ergeb. Tagesliste'!$F$1:$F$70,$G$2)+1-ROW(C59))),"")</f>
        <v/>
      </c>
      <c r="N65" s="70" t="str">
        <f t="array" aca="1" ref="N65" ca="1">IFERROR(INDEX('Ergeb. Tagesliste'!$L$1:$L$70,LARGE(('Ergeb. Tagesliste'!$F$1:$F$70=$G$2)*(ROW('Ergeb. Tagesliste'!$F$1:$F$70)),COUNTIF('Ergeb. Tagesliste'!$F$1:$F$70,$G$2)+1-ROW(C59))),"")</f>
        <v/>
      </c>
      <c r="O65" s="267" t="str">
        <f t="array" aca="1" ref="O65" ca="1">IFERROR(INDEX('Ergeb. Tagesliste'!$M$1:$M$70,LARGE(('Ergeb. Tagesliste'!$F$1:$F$70=$G$2)*(ROW('Ergeb. Tagesliste'!$F$1:$F$70)),COUNTIF('Ergeb. Tagesliste'!$F$1:$F$70,$G$2)+1-ROW(C59))),"")</f>
        <v/>
      </c>
      <c r="P65" s="564" t="str">
        <f t="array" aca="1" ref="P65" ca="1">IFERROR(INDEX('Ergeb. Tagesliste'!$N$1:$N$70,LARGE(('Ergeb. Tagesliste'!$F$1:$F$70=$G$2)*(ROW('Ergeb. Tagesliste'!$F$1:$F$70)),COUNTIF('Ergeb. Tagesliste'!$F$1:$F$70,$G$2)+1-ROW(C59))),"")</f>
        <v/>
      </c>
      <c r="Q65" s="273" t="str">
        <f t="array" aca="1" ref="Q65" ca="1">IFERROR(INDEX('Ergeb. Tagesliste'!$O$1:$O$70,LARGE(('Ergeb. Tagesliste'!$F$1:$F$70=$G$2)*(ROW('Ergeb. Tagesliste'!$F$1:$F$70)),COUNTIF('Ergeb. Tagesliste'!$F$1:$F$70,$G$2)+1-ROW(C59))),"")</f>
        <v/>
      </c>
      <c r="R65" s="66" t="str">
        <f t="array" aca="1" ref="R65" ca="1">IFERROR(INDEX('Ergeb. Tagesliste'!$P$1:$P$70,LARGE(('Ergeb. Tagesliste'!$F$1:$F$70=$G$2)*(ROW('Ergeb. Tagesliste'!$F$1:$F$70)),COUNTIF('Ergeb. Tagesliste'!$F$1:$F$70,$G$2)+1-ROW(C59))),"")</f>
        <v/>
      </c>
    </row>
    <row r="66" spans="1:18" ht="24.75" customHeight="1">
      <c r="A66" s="467" t="str">
        <f t="array" aca="1" ref="A66" ca="1">IFERROR(INDEX('Ergeb. Tagesliste'!$A$1:$A$70,LARGE(('Ergeb. Tagesliste'!$F$1:$F$70=$G$2)*(ROW('Ergeb. Tagesliste'!$F$1:$F$70)),COUNTIF('Ergeb. Tagesliste'!$F$1:$F$70,$G$2)+1-ROW(C60))),"")</f>
        <v/>
      </c>
      <c r="B66" s="66" t="str">
        <f t="array" aca="1" ref="B66" ca="1">IFERROR(INDEX('Ergeb. Tagesliste'!$B$1:$B$70,LARGE(('Ergeb. Tagesliste'!$F$1:$F$70=$G$2)*(ROW('Ergeb. Tagesliste'!$F$1:$F$70)),COUNTIF('Ergeb. Tagesliste'!$F$1:$F$70,$G$2)+1-ROW(C60))),"")</f>
        <v/>
      </c>
      <c r="C66" s="68" t="str">
        <f t="array" aca="1" ref="C66" ca="1">IFERROR(INDEX('Ergeb. Tagesliste'!$C$1:$C$70,LARGE(('Ergeb. Tagesliste'!$F$1:$F$70=$G$2)*(ROW('Ergeb. Tagesliste'!$F$1:$F$70)),COUNTIF('Ergeb. Tagesliste'!$F$1:$F$70,$G$2)+1-ROW(C60))),"")</f>
        <v/>
      </c>
      <c r="D66" s="541" t="str">
        <f t="array" aca="1" ref="D66" ca="1">IFERROR(INDEX('Ergeb. Tagesliste'!$G$1:$G$70,LARGE(('Ergeb. Tagesliste'!$F$1:$F$70=$G$2)*(ROW('Ergeb. Tagesliste'!$F$1:$F$70)),COUNTIF('Ergeb. Tagesliste'!$F$1:$F$70,$G$2)+1-ROW(C60))),"")</f>
        <v/>
      </c>
      <c r="E66" s="277" t="str">
        <f t="array" aca="1" ref="E66" ca="1">IFERROR(INDEX('Ergeb. Tagesliste'!$D$1:$D$70,LARGE(('Ergeb. Tagesliste'!$F$1:$F$70=$G$2)*(ROW('Ergeb. Tagesliste'!$F$1:$F$70)),COUNTIF('Ergeb. Tagesliste'!$F$1:$F$70,$G$2)+1-ROW(C60))),"")</f>
        <v/>
      </c>
      <c r="F66" s="278" t="str">
        <f t="array" aca="1" ref="F66" ca="1">IFERROR(INDEX('Ergeb. Tagesliste'!$E$1:$E$70,LARGE(('Ergeb. Tagesliste'!$F$1:$F$70=$G$2)*(ROW('Ergeb. Tagesliste'!$F$1:$F$70)),COUNTIF('Ergeb. Tagesliste'!$F$1:$F$70,$G$2)+1-ROW(C60))),"")</f>
        <v/>
      </c>
      <c r="G66" s="627"/>
      <c r="H66" s="627"/>
      <c r="I66" s="627"/>
      <c r="J66" s="70" t="str">
        <f t="array" aca="1" ref="J66" ca="1">IFERROR(INDEX('Ergeb. Tagesliste'!$H$1:$H$70,LARGE(('Ergeb. Tagesliste'!$F$1:$F$70=$G$2)*(ROW('Ergeb. Tagesliste'!$F$1:$F$70)),COUNTIF('Ergeb. Tagesliste'!$F$1:$F$70,$G$2)+1-ROW(C60))),"")</f>
        <v/>
      </c>
      <c r="K66" s="267" t="str">
        <f t="array" aca="1" ref="K66" ca="1">IFERROR(INDEX('Ergeb. Tagesliste'!$I$1:$I$70,LARGE(('Ergeb. Tagesliste'!$F$1:$F$70=$G$2)*(ROW('Ergeb. Tagesliste'!$F$1:$F$70)),COUNTIF('Ergeb. Tagesliste'!$F$1:$F$70,$G$2)+1-ROW(C60))),"")</f>
        <v/>
      </c>
      <c r="L66" s="70" t="str">
        <f t="array" aca="1" ref="L66" ca="1">IFERROR(INDEX('Ergeb. Tagesliste'!$J$1:$J$70,LARGE(('Ergeb. Tagesliste'!$F$1:$F$70=$G$2)*(ROW('Ergeb. Tagesliste'!$F$1:$F$70)),COUNTIF('Ergeb. Tagesliste'!$F$1:$F$70,$G$2)+1-ROW(C60))),"")</f>
        <v/>
      </c>
      <c r="M66" s="267" t="str">
        <f t="array" aca="1" ref="M66" ca="1">IFERROR(INDEX('Ergeb. Tagesliste'!$K$1:$K$70,LARGE(('Ergeb. Tagesliste'!$F$1:$F$70=$G$2)*(ROW('Ergeb. Tagesliste'!$F$1:$F$70)),COUNTIF('Ergeb. Tagesliste'!$F$1:$F$70,$G$2)+1-ROW(C60))),"")</f>
        <v/>
      </c>
      <c r="N66" s="70" t="str">
        <f t="array" aca="1" ref="N66" ca="1">IFERROR(INDEX('Ergeb. Tagesliste'!$L$1:$L$70,LARGE(('Ergeb. Tagesliste'!$F$1:$F$70=$G$2)*(ROW('Ergeb. Tagesliste'!$F$1:$F$70)),COUNTIF('Ergeb. Tagesliste'!$F$1:$F$70,$G$2)+1-ROW(C60))),"")</f>
        <v/>
      </c>
      <c r="O66" s="267" t="str">
        <f t="array" aca="1" ref="O66" ca="1">IFERROR(INDEX('Ergeb. Tagesliste'!$M$1:$M$70,LARGE(('Ergeb. Tagesliste'!$F$1:$F$70=$G$2)*(ROW('Ergeb. Tagesliste'!$F$1:$F$70)),COUNTIF('Ergeb. Tagesliste'!$F$1:$F$70,$G$2)+1-ROW(C60))),"")</f>
        <v/>
      </c>
      <c r="P66" s="564" t="str">
        <f t="array" aca="1" ref="P66" ca="1">IFERROR(INDEX('Ergeb. Tagesliste'!$N$1:$N$70,LARGE(('Ergeb. Tagesliste'!$F$1:$F$70=$G$2)*(ROW('Ergeb. Tagesliste'!$F$1:$F$70)),COUNTIF('Ergeb. Tagesliste'!$F$1:$F$70,$G$2)+1-ROW(C60))),"")</f>
        <v/>
      </c>
      <c r="Q66" s="273" t="str">
        <f t="array" aca="1" ref="Q66" ca="1">IFERROR(INDEX('Ergeb. Tagesliste'!$O$1:$O$70,LARGE(('Ergeb. Tagesliste'!$F$1:$F$70=$G$2)*(ROW('Ergeb. Tagesliste'!$F$1:$F$70)),COUNTIF('Ergeb. Tagesliste'!$F$1:$F$70,$G$2)+1-ROW(C60))),"")</f>
        <v/>
      </c>
      <c r="R66" s="66" t="str">
        <f t="array" aca="1" ref="R66" ca="1">IFERROR(INDEX('Ergeb. Tagesliste'!$P$1:$P$70,LARGE(('Ergeb. Tagesliste'!$F$1:$F$70=$G$2)*(ROW('Ergeb. Tagesliste'!$F$1:$F$70)),COUNTIF('Ergeb. Tagesliste'!$F$1:$F$70,$G$2)+1-ROW(C60))),"")</f>
        <v/>
      </c>
    </row>
    <row r="67" spans="1:18" ht="24.75" customHeight="1">
      <c r="A67" s="467" t="str">
        <f t="array" aca="1" ref="A67" ca="1">IFERROR(INDEX('Ergeb. Tagesliste'!$A$1:$A$70,LARGE(('Ergeb. Tagesliste'!$F$1:$F$70=$G$2)*(ROW('Ergeb. Tagesliste'!$F$1:$F$70)),COUNTIF('Ergeb. Tagesliste'!$F$1:$F$70,$G$2)+1-ROW(C61))),"")</f>
        <v/>
      </c>
      <c r="B67" s="66" t="str">
        <f t="array" aca="1" ref="B67" ca="1">IFERROR(INDEX('Ergeb. Tagesliste'!$B$1:$B$70,LARGE(('Ergeb. Tagesliste'!$F$1:$F$70=$G$2)*(ROW('Ergeb. Tagesliste'!$F$1:$F$70)),COUNTIF('Ergeb. Tagesliste'!$F$1:$F$70,$G$2)+1-ROW(C61))),"")</f>
        <v/>
      </c>
      <c r="C67" s="68" t="str">
        <f t="array" aca="1" ref="C67" ca="1">IFERROR(INDEX('Ergeb. Tagesliste'!$C$1:$C$70,LARGE(('Ergeb. Tagesliste'!$F$1:$F$70=$G$2)*(ROW('Ergeb. Tagesliste'!$F$1:$F$70)),COUNTIF('Ergeb. Tagesliste'!$F$1:$F$70,$G$2)+1-ROW(C61))),"")</f>
        <v/>
      </c>
      <c r="D67" s="541" t="str">
        <f t="array" aca="1" ref="D67" ca="1">IFERROR(INDEX('Ergeb. Tagesliste'!$G$1:$G$70,LARGE(('Ergeb. Tagesliste'!$F$1:$F$70=$G$2)*(ROW('Ergeb. Tagesliste'!$F$1:$F$70)),COUNTIF('Ergeb. Tagesliste'!$F$1:$F$70,$G$2)+1-ROW(C61))),"")</f>
        <v/>
      </c>
      <c r="E67" s="277" t="str">
        <f t="array" aca="1" ref="E67" ca="1">IFERROR(INDEX('Ergeb. Tagesliste'!$D$1:$D$70,LARGE(('Ergeb. Tagesliste'!$F$1:$F$70=$G$2)*(ROW('Ergeb. Tagesliste'!$F$1:$F$70)),COUNTIF('Ergeb. Tagesliste'!$F$1:$F$70,$G$2)+1-ROW(C61))),"")</f>
        <v/>
      </c>
      <c r="F67" s="278" t="str">
        <f t="array" aca="1" ref="F67" ca="1">IFERROR(INDEX('Ergeb. Tagesliste'!$E$1:$E$70,LARGE(('Ergeb. Tagesliste'!$F$1:$F$70=$G$2)*(ROW('Ergeb. Tagesliste'!$F$1:$F$70)),COUNTIF('Ergeb. Tagesliste'!$F$1:$F$70,$G$2)+1-ROW(C61))),"")</f>
        <v/>
      </c>
      <c r="G67" s="627"/>
      <c r="H67" s="627"/>
      <c r="I67" s="627"/>
      <c r="J67" s="70" t="str">
        <f t="array" aca="1" ref="J67" ca="1">IFERROR(INDEX('Ergeb. Tagesliste'!$H$1:$H$70,LARGE(('Ergeb. Tagesliste'!$F$1:$F$70=$G$2)*(ROW('Ergeb. Tagesliste'!$F$1:$F$70)),COUNTIF('Ergeb. Tagesliste'!$F$1:$F$70,$G$2)+1-ROW(C61))),"")</f>
        <v/>
      </c>
      <c r="K67" s="267" t="str">
        <f t="array" aca="1" ref="K67" ca="1">IFERROR(INDEX('Ergeb. Tagesliste'!$I$1:$I$70,LARGE(('Ergeb. Tagesliste'!$F$1:$F$70=$G$2)*(ROW('Ergeb. Tagesliste'!$F$1:$F$70)),COUNTIF('Ergeb. Tagesliste'!$F$1:$F$70,$G$2)+1-ROW(C61))),"")</f>
        <v/>
      </c>
      <c r="L67" s="70" t="str">
        <f t="array" aca="1" ref="L67" ca="1">IFERROR(INDEX('Ergeb. Tagesliste'!$J$1:$J$70,LARGE(('Ergeb. Tagesliste'!$F$1:$F$70=$G$2)*(ROW('Ergeb. Tagesliste'!$F$1:$F$70)),COUNTIF('Ergeb. Tagesliste'!$F$1:$F$70,$G$2)+1-ROW(C61))),"")</f>
        <v/>
      </c>
      <c r="M67" s="267" t="str">
        <f t="array" aca="1" ref="M67" ca="1">IFERROR(INDEX('Ergeb. Tagesliste'!$K$1:$K$70,LARGE(('Ergeb. Tagesliste'!$F$1:$F$70=$G$2)*(ROW('Ergeb. Tagesliste'!$F$1:$F$70)),COUNTIF('Ergeb. Tagesliste'!$F$1:$F$70,$G$2)+1-ROW(C61))),"")</f>
        <v/>
      </c>
      <c r="N67" s="70" t="str">
        <f t="array" aca="1" ref="N67" ca="1">IFERROR(INDEX('Ergeb. Tagesliste'!$L$1:$L$70,LARGE(('Ergeb. Tagesliste'!$F$1:$F$70=$G$2)*(ROW('Ergeb. Tagesliste'!$F$1:$F$70)),COUNTIF('Ergeb. Tagesliste'!$F$1:$F$70,$G$2)+1-ROW(C61))),"")</f>
        <v/>
      </c>
      <c r="O67" s="267" t="str">
        <f t="array" aca="1" ref="O67" ca="1">IFERROR(INDEX('Ergeb. Tagesliste'!$M$1:$M$70,LARGE(('Ergeb. Tagesliste'!$F$1:$F$70=$G$2)*(ROW('Ergeb. Tagesliste'!$F$1:$F$70)),COUNTIF('Ergeb. Tagesliste'!$F$1:$F$70,$G$2)+1-ROW(C61))),"")</f>
        <v/>
      </c>
      <c r="P67" s="564" t="str">
        <f t="array" aca="1" ref="P67" ca="1">IFERROR(INDEX('Ergeb. Tagesliste'!$N$1:$N$70,LARGE(('Ergeb. Tagesliste'!$F$1:$F$70=$G$2)*(ROW('Ergeb. Tagesliste'!$F$1:$F$70)),COUNTIF('Ergeb. Tagesliste'!$F$1:$F$70,$G$2)+1-ROW(C61))),"")</f>
        <v/>
      </c>
      <c r="Q67" s="273" t="str">
        <f t="array" aca="1" ref="Q67" ca="1">IFERROR(INDEX('Ergeb. Tagesliste'!$O$1:$O$70,LARGE(('Ergeb. Tagesliste'!$F$1:$F$70=$G$2)*(ROW('Ergeb. Tagesliste'!$F$1:$F$70)),COUNTIF('Ergeb. Tagesliste'!$F$1:$F$70,$G$2)+1-ROW(C61))),"")</f>
        <v/>
      </c>
      <c r="R67" s="66" t="str">
        <f t="array" aca="1" ref="R67" ca="1">IFERROR(INDEX('Ergeb. Tagesliste'!$P$1:$P$70,LARGE(('Ergeb. Tagesliste'!$F$1:$F$70=$G$2)*(ROW('Ergeb. Tagesliste'!$F$1:$F$70)),COUNTIF('Ergeb. Tagesliste'!$F$1:$F$70,$G$2)+1-ROW(C61))),"")</f>
        <v/>
      </c>
    </row>
    <row r="68" spans="1:18" ht="24.75" customHeight="1">
      <c r="A68" s="467" t="str">
        <f t="array" aca="1" ref="A68" ca="1">IFERROR(INDEX('Ergeb. Tagesliste'!$A$1:$A$70,LARGE(('Ergeb. Tagesliste'!$F$1:$F$70=$G$2)*(ROW('Ergeb. Tagesliste'!$F$1:$F$70)),COUNTIF('Ergeb. Tagesliste'!$F$1:$F$70,$G$2)+1-ROW(C62))),"")</f>
        <v/>
      </c>
      <c r="B68" s="66" t="str">
        <f t="array" aca="1" ref="B68" ca="1">IFERROR(INDEX('Ergeb. Tagesliste'!$B$1:$B$70,LARGE(('Ergeb. Tagesliste'!$F$1:$F$70=$G$2)*(ROW('Ergeb. Tagesliste'!$F$1:$F$70)),COUNTIF('Ergeb. Tagesliste'!$F$1:$F$70,$G$2)+1-ROW(C62))),"")</f>
        <v/>
      </c>
      <c r="C68" s="68" t="str">
        <f t="array" aca="1" ref="C68" ca="1">IFERROR(INDEX('Ergeb. Tagesliste'!$C$1:$C$70,LARGE(('Ergeb. Tagesliste'!$F$1:$F$70=$G$2)*(ROW('Ergeb. Tagesliste'!$F$1:$F$70)),COUNTIF('Ergeb. Tagesliste'!$F$1:$F$70,$G$2)+1-ROW(C62))),"")</f>
        <v/>
      </c>
      <c r="D68" s="541" t="str">
        <f t="array" aca="1" ref="D68" ca="1">IFERROR(INDEX('Ergeb. Tagesliste'!$G$1:$G$70,LARGE(('Ergeb. Tagesliste'!$F$1:$F$70=$G$2)*(ROW('Ergeb. Tagesliste'!$F$1:$F$70)),COUNTIF('Ergeb. Tagesliste'!$F$1:$F$70,$G$2)+1-ROW(C62))),"")</f>
        <v/>
      </c>
      <c r="E68" s="277" t="str">
        <f t="array" aca="1" ref="E68" ca="1">IFERROR(INDEX('Ergeb. Tagesliste'!$D$1:$D$70,LARGE(('Ergeb. Tagesliste'!$F$1:$F$70=$G$2)*(ROW('Ergeb. Tagesliste'!$F$1:$F$70)),COUNTIF('Ergeb. Tagesliste'!$F$1:$F$70,$G$2)+1-ROW(C62))),"")</f>
        <v/>
      </c>
      <c r="F68" s="278" t="str">
        <f t="array" aca="1" ref="F68" ca="1">IFERROR(INDEX('Ergeb. Tagesliste'!$E$1:$E$70,LARGE(('Ergeb. Tagesliste'!$F$1:$F$70=$G$2)*(ROW('Ergeb. Tagesliste'!$F$1:$F$70)),COUNTIF('Ergeb. Tagesliste'!$F$1:$F$70,$G$2)+1-ROW(C62))),"")</f>
        <v/>
      </c>
      <c r="G68" s="627"/>
      <c r="H68" s="627"/>
      <c r="I68" s="627"/>
      <c r="J68" s="70" t="str">
        <f t="array" aca="1" ref="J68" ca="1">IFERROR(INDEX('Ergeb. Tagesliste'!$H$1:$H$70,LARGE(('Ergeb. Tagesliste'!$F$1:$F$70=$G$2)*(ROW('Ergeb. Tagesliste'!$F$1:$F$70)),COUNTIF('Ergeb. Tagesliste'!$F$1:$F$70,$G$2)+1-ROW(C62))),"")</f>
        <v/>
      </c>
      <c r="K68" s="267" t="str">
        <f t="array" aca="1" ref="K68" ca="1">IFERROR(INDEX('Ergeb. Tagesliste'!$I$1:$I$70,LARGE(('Ergeb. Tagesliste'!$F$1:$F$70=$G$2)*(ROW('Ergeb. Tagesliste'!$F$1:$F$70)),COUNTIF('Ergeb. Tagesliste'!$F$1:$F$70,$G$2)+1-ROW(C62))),"")</f>
        <v/>
      </c>
      <c r="L68" s="70" t="str">
        <f t="array" aca="1" ref="L68" ca="1">IFERROR(INDEX('Ergeb. Tagesliste'!$J$1:$J$70,LARGE(('Ergeb. Tagesliste'!$F$1:$F$70=$G$2)*(ROW('Ergeb. Tagesliste'!$F$1:$F$70)),COUNTIF('Ergeb. Tagesliste'!$F$1:$F$70,$G$2)+1-ROW(C62))),"")</f>
        <v/>
      </c>
      <c r="M68" s="267" t="str">
        <f t="array" aca="1" ref="M68" ca="1">IFERROR(INDEX('Ergeb. Tagesliste'!$K$1:$K$70,LARGE(('Ergeb. Tagesliste'!$F$1:$F$70=$G$2)*(ROW('Ergeb. Tagesliste'!$F$1:$F$70)),COUNTIF('Ergeb. Tagesliste'!$F$1:$F$70,$G$2)+1-ROW(C62))),"")</f>
        <v/>
      </c>
      <c r="N68" s="70" t="str">
        <f t="array" aca="1" ref="N68" ca="1">IFERROR(INDEX('Ergeb. Tagesliste'!$L$1:$L$70,LARGE(('Ergeb. Tagesliste'!$F$1:$F$70=$G$2)*(ROW('Ergeb. Tagesliste'!$F$1:$F$70)),COUNTIF('Ergeb. Tagesliste'!$F$1:$F$70,$G$2)+1-ROW(C62))),"")</f>
        <v/>
      </c>
      <c r="O68" s="267" t="str">
        <f t="array" aca="1" ref="O68" ca="1">IFERROR(INDEX('Ergeb. Tagesliste'!$M$1:$M$70,LARGE(('Ergeb. Tagesliste'!$F$1:$F$70=$G$2)*(ROW('Ergeb. Tagesliste'!$F$1:$F$70)),COUNTIF('Ergeb. Tagesliste'!$F$1:$F$70,$G$2)+1-ROW(C62))),"")</f>
        <v/>
      </c>
      <c r="P68" s="564" t="str">
        <f t="array" aca="1" ref="P68" ca="1">IFERROR(INDEX('Ergeb. Tagesliste'!$N$1:$N$70,LARGE(('Ergeb. Tagesliste'!$F$1:$F$70=$G$2)*(ROW('Ergeb. Tagesliste'!$F$1:$F$70)),COUNTIF('Ergeb. Tagesliste'!$F$1:$F$70,$G$2)+1-ROW(C62))),"")</f>
        <v/>
      </c>
      <c r="Q68" s="273" t="str">
        <f t="array" aca="1" ref="Q68" ca="1">IFERROR(INDEX('Ergeb. Tagesliste'!$O$1:$O$70,LARGE(('Ergeb. Tagesliste'!$F$1:$F$70=$G$2)*(ROW('Ergeb. Tagesliste'!$F$1:$F$70)),COUNTIF('Ergeb. Tagesliste'!$F$1:$F$70,$G$2)+1-ROW(C62))),"")</f>
        <v/>
      </c>
      <c r="R68" s="66" t="str">
        <f t="array" aca="1" ref="R68" ca="1">IFERROR(INDEX('Ergeb. Tagesliste'!$P$1:$P$70,LARGE(('Ergeb. Tagesliste'!$F$1:$F$70=$G$2)*(ROW('Ergeb. Tagesliste'!$F$1:$F$70)),COUNTIF('Ergeb. Tagesliste'!$F$1:$F$70,$G$2)+1-ROW(C62))),"")</f>
        <v/>
      </c>
    </row>
    <row r="69" spans="1:18" ht="24" customHeight="1">
      <c r="A69" s="131"/>
      <c r="B69" s="56"/>
      <c r="J69" s="56"/>
      <c r="K69" s="56"/>
      <c r="L69" s="56"/>
      <c r="M69" s="56"/>
      <c r="N69" s="56"/>
      <c r="O69" s="56"/>
      <c r="P69" s="56"/>
      <c r="Q69" s="131"/>
      <c r="R69" s="56"/>
    </row>
    <row r="70" spans="1:18">
      <c r="F70" s="148"/>
      <c r="G70" s="148"/>
      <c r="H70" s="148"/>
      <c r="I70" s="148"/>
    </row>
    <row r="71" spans="1:18" ht="15.6">
      <c r="F71" s="259"/>
      <c r="G71" s="259"/>
      <c r="H71" s="259"/>
      <c r="I71" s="259"/>
      <c r="J71" s="260"/>
      <c r="K71" s="260"/>
      <c r="L71" s="260"/>
      <c r="M71" s="260"/>
      <c r="N71" s="260"/>
      <c r="O71" s="261"/>
      <c r="P71" s="261"/>
      <c r="Q71" s="152"/>
      <c r="R71" s="153"/>
    </row>
    <row r="72" spans="1:18">
      <c r="F72" s="154"/>
      <c r="G72" s="154"/>
      <c r="H72" s="154"/>
      <c r="I72" s="154"/>
      <c r="J72" s="154"/>
      <c r="K72" s="154"/>
      <c r="L72" s="154"/>
      <c r="M72" s="154"/>
      <c r="N72" s="154"/>
      <c r="O72" s="154"/>
      <c r="P72" s="154"/>
      <c r="Q72" s="154"/>
      <c r="R72" s="155"/>
    </row>
    <row r="73" spans="1:18" ht="24" customHeight="1">
      <c r="F73" s="156"/>
      <c r="G73" s="156"/>
      <c r="H73" s="156"/>
      <c r="I73" s="156"/>
      <c r="J73" s="157"/>
      <c r="K73" s="157"/>
      <c r="L73" s="157"/>
      <c r="M73" s="157"/>
      <c r="N73" s="157"/>
      <c r="O73" s="157"/>
      <c r="P73" s="157"/>
      <c r="Q73" s="158"/>
      <c r="R73" s="158"/>
    </row>
    <row r="74" spans="1:18" ht="24" customHeight="1">
      <c r="F74" s="156"/>
      <c r="G74" s="156"/>
      <c r="H74" s="156"/>
      <c r="I74" s="156"/>
      <c r="J74" s="157"/>
      <c r="K74" s="157"/>
      <c r="L74" s="157"/>
      <c r="M74" s="157"/>
      <c r="N74" s="157"/>
      <c r="O74" s="157"/>
      <c r="P74" s="157"/>
      <c r="Q74" s="158"/>
      <c r="R74" s="158"/>
    </row>
    <row r="75" spans="1:18" ht="24" customHeight="1">
      <c r="F75" s="156"/>
      <c r="G75" s="156"/>
      <c r="H75" s="156"/>
      <c r="I75" s="156"/>
      <c r="J75" s="157"/>
      <c r="K75" s="157"/>
      <c r="L75" s="157"/>
      <c r="M75" s="157"/>
      <c r="N75" s="157"/>
      <c r="O75" s="157"/>
      <c r="P75" s="157"/>
      <c r="Q75" s="158"/>
      <c r="R75" s="158"/>
    </row>
    <row r="76" spans="1:18" ht="24" customHeight="1">
      <c r="F76" s="156"/>
      <c r="G76" s="156"/>
      <c r="H76" s="156"/>
      <c r="I76" s="156"/>
      <c r="J76" s="157"/>
      <c r="K76" s="157"/>
      <c r="L76" s="157"/>
      <c r="M76" s="157"/>
      <c r="N76" s="157"/>
      <c r="O76" s="157"/>
      <c r="P76" s="157"/>
      <c r="Q76" s="158"/>
      <c r="R76" s="158"/>
    </row>
    <row r="77" spans="1:18" ht="24" customHeight="1">
      <c r="F77" s="156"/>
      <c r="G77" s="156"/>
      <c r="H77" s="156"/>
      <c r="I77" s="156"/>
      <c r="J77" s="157"/>
      <c r="K77" s="157"/>
      <c r="L77" s="157"/>
      <c r="M77" s="157"/>
      <c r="N77" s="157"/>
      <c r="O77" s="157"/>
      <c r="P77" s="157"/>
      <c r="Q77" s="158"/>
      <c r="R77" s="158"/>
    </row>
    <row r="78" spans="1:18" ht="24" customHeight="1">
      <c r="F78" s="156"/>
      <c r="G78" s="156"/>
      <c r="H78" s="156"/>
      <c r="I78" s="156"/>
      <c r="J78" s="158"/>
      <c r="K78" s="158"/>
      <c r="L78" s="158"/>
      <c r="M78" s="158"/>
      <c r="N78" s="158"/>
      <c r="O78" s="158"/>
      <c r="P78" s="158"/>
      <c r="Q78" s="158"/>
      <c r="R78" s="158"/>
    </row>
  </sheetData>
  <sheetProtection password="EECD" sheet="1" objects="1" scenarios="1"/>
  <mergeCells count="9">
    <mergeCell ref="J5:K5"/>
    <mergeCell ref="L5:M5"/>
    <mergeCell ref="N5:O5"/>
    <mergeCell ref="A1:R1"/>
    <mergeCell ref="F2:F4"/>
    <mergeCell ref="G2:G4"/>
    <mergeCell ref="N2:R2"/>
    <mergeCell ref="A4:C4"/>
    <mergeCell ref="L4:R4"/>
  </mergeCells>
  <conditionalFormatting sqref="A69">
    <cfRule type="expression" dxfId="35" priority="7">
      <formula>#REF!="H3"</formula>
    </cfRule>
    <cfRule type="expression" dxfId="34" priority="8">
      <formula>#REF!="H2"</formula>
    </cfRule>
    <cfRule type="expression" dxfId="33" priority="9">
      <formula>#REF!="H1"</formula>
    </cfRule>
  </conditionalFormatting>
  <conditionalFormatting sqref="A7:A68">
    <cfRule type="expression" dxfId="32" priority="1">
      <formula>$J7="H3"</formula>
    </cfRule>
    <cfRule type="expression" dxfId="31" priority="2">
      <formula>$J7="H2"</formula>
    </cfRule>
    <cfRule type="expression" dxfId="30" priority="3">
      <formula>$J7="H1"</formula>
    </cfRule>
  </conditionalFormatting>
  <printOptions horizontalCentered="1"/>
  <pageMargins left="0.31496062992125984" right="0.31496062992125984" top="0.19685039370078741" bottom="0.19685039370078741" header="0.11811023622047245" footer="0.11811023622047245"/>
  <pageSetup paperSize="9" scale="89" fitToHeight="4" orientation="landscape"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5"/>
  <sheetViews>
    <sheetView showGridLines="0" zoomScale="85" zoomScaleNormal="85" workbookViewId="0">
      <pane ySplit="5" topLeftCell="A6" activePane="bottomLeft" state="frozen"/>
      <selection pane="bottomLeft" activeCell="A6" sqref="A6"/>
    </sheetView>
  </sheetViews>
  <sheetFormatPr baseColWidth="10" defaultColWidth="11.44140625" defaultRowHeight="14.4"/>
  <cols>
    <col min="1" max="1" width="5.44140625" style="50" customWidth="1"/>
    <col min="2" max="2" width="5.5546875" style="50" customWidth="1"/>
    <col min="3" max="3" width="26.5546875" style="89" customWidth="1"/>
    <col min="4" max="4" width="27.5546875" style="89" customWidth="1"/>
    <col min="5" max="5" width="25.5546875" style="89" customWidth="1"/>
    <col min="6" max="6" width="9.21875" style="50" customWidth="1"/>
    <col min="7" max="7" width="2.5546875" style="50" customWidth="1"/>
    <col min="8" max="13" width="6.5546875" style="50" customWidth="1"/>
    <col min="14" max="14" width="8.5546875" style="50" customWidth="1"/>
    <col min="15" max="15" width="7.5546875" style="50" customWidth="1"/>
    <col min="16" max="16" width="8.5546875" style="50" customWidth="1"/>
    <col min="17" max="17" width="8.5546875" style="50" hidden="1" customWidth="1"/>
    <col min="18" max="18" width="9.5546875" style="49" hidden="1" customWidth="1"/>
    <col min="19" max="19" width="1.5546875" style="49" hidden="1" customWidth="1"/>
    <col min="20" max="20" width="8.44140625" style="49" hidden="1" customWidth="1"/>
    <col min="21" max="21" width="5.5546875" style="49" hidden="1" customWidth="1"/>
    <col min="22" max="22" width="1.5546875" style="76" hidden="1" customWidth="1"/>
    <col min="23" max="23" width="5.44140625" style="76" hidden="1" customWidth="1"/>
    <col min="24" max="24" width="5.44140625" style="49" hidden="1" customWidth="1"/>
    <col min="25" max="25" width="6.44140625" style="49" hidden="1" customWidth="1"/>
    <col min="26" max="26" width="6.44140625" style="76" hidden="1" customWidth="1"/>
    <col min="27" max="29" width="6.44140625" style="76" customWidth="1"/>
    <col min="30" max="16384" width="11.44140625" style="49"/>
  </cols>
  <sheetData>
    <row r="1" spans="1:26" ht="39" customHeight="1">
      <c r="A1" s="690" t="s">
        <v>67</v>
      </c>
      <c r="B1" s="690"/>
      <c r="C1" s="690"/>
      <c r="D1" s="690"/>
      <c r="E1" s="690"/>
      <c r="F1" s="690"/>
      <c r="G1" s="690"/>
      <c r="H1" s="690"/>
      <c r="I1" s="690"/>
      <c r="J1" s="690"/>
      <c r="K1" s="690"/>
      <c r="L1" s="690"/>
      <c r="M1" s="690"/>
      <c r="N1" s="690"/>
      <c r="O1" s="690"/>
      <c r="P1" s="690"/>
      <c r="Q1" s="48"/>
    </row>
    <row r="2" spans="1:26" ht="22.5" customHeight="1">
      <c r="A2" s="111" t="str">
        <f>Stammdaten!C7</f>
        <v xml:space="preserve">Hoopers Turnier </v>
      </c>
      <c r="B2" s="107"/>
      <c r="C2" s="108"/>
      <c r="D2" s="108"/>
      <c r="E2" s="86" t="str">
        <f>Stammdaten!C9</f>
        <v>HSV Testverein</v>
      </c>
      <c r="F2" s="107"/>
      <c r="G2" s="107"/>
      <c r="H2" s="107"/>
      <c r="I2" s="107"/>
      <c r="J2" s="109"/>
      <c r="K2" s="110"/>
      <c r="L2" s="688">
        <f>+Stammdaten!C4</f>
        <v>44995</v>
      </c>
      <c r="M2" s="688"/>
      <c r="N2" s="688"/>
      <c r="O2" s="688"/>
      <c r="P2" s="688"/>
    </row>
    <row r="3" spans="1:26" ht="24.75" customHeight="1">
      <c r="A3" s="704" t="s">
        <v>38</v>
      </c>
      <c r="B3" s="704"/>
      <c r="C3" s="704"/>
      <c r="D3" s="111"/>
      <c r="E3" s="297">
        <f>Stammdaten!C20</f>
        <v>3</v>
      </c>
      <c r="F3" s="469"/>
      <c r="G3" s="469"/>
      <c r="H3" s="692" t="str">
        <f>+Stammdaten!C17</f>
        <v>Wertungsrichter(in) 1</v>
      </c>
      <c r="I3" s="692"/>
      <c r="J3" s="692"/>
      <c r="K3" s="692"/>
      <c r="L3" s="692"/>
      <c r="M3" s="692"/>
      <c r="N3" s="692"/>
      <c r="O3" s="692"/>
      <c r="P3" s="692"/>
    </row>
    <row r="4" spans="1:26" ht="18" customHeight="1">
      <c r="A4" s="51"/>
      <c r="B4" s="52" t="s">
        <v>32</v>
      </c>
      <c r="C4" s="53"/>
      <c r="D4" s="53"/>
      <c r="E4" s="53"/>
      <c r="F4" s="701"/>
      <c r="G4" s="694"/>
      <c r="H4" s="693" t="str">
        <f>+Starter!I6</f>
        <v>Lauf 1</v>
      </c>
      <c r="I4" s="694"/>
      <c r="J4" s="693" t="str">
        <f>+Starter!J6</f>
        <v>Lauf 2</v>
      </c>
      <c r="K4" s="694"/>
      <c r="L4" s="693" t="str">
        <f>+Starter!K6</f>
        <v>Lauf 3</v>
      </c>
      <c r="M4" s="694"/>
      <c r="N4" s="563" t="s">
        <v>268</v>
      </c>
      <c r="O4" s="54" t="str">
        <f>+Starter!M5</f>
        <v>FP</v>
      </c>
      <c r="P4" s="465" t="s">
        <v>6</v>
      </c>
      <c r="Q4" s="55" t="s">
        <v>47</v>
      </c>
      <c r="R4" s="56"/>
      <c r="S4" s="50"/>
      <c r="T4" s="128" t="s">
        <v>8</v>
      </c>
      <c r="W4" s="700" t="s">
        <v>249</v>
      </c>
      <c r="X4" s="700"/>
      <c r="Y4" s="700"/>
    </row>
    <row r="5" spans="1:26" ht="19.5" customHeight="1">
      <c r="A5" s="57" t="s">
        <v>14</v>
      </c>
      <c r="B5" s="58" t="s">
        <v>33</v>
      </c>
      <c r="C5" s="59" t="str">
        <f>+Starter!B6</f>
        <v>Hundeführer</v>
      </c>
      <c r="D5" s="59" t="str">
        <f>+Starter!C6</f>
        <v>Name Hund</v>
      </c>
      <c r="E5" s="59" t="str">
        <f>+Starter!D6</f>
        <v>Verein</v>
      </c>
      <c r="F5" s="702" t="str">
        <f>+Starter!G6</f>
        <v>Klasse</v>
      </c>
      <c r="G5" s="703"/>
      <c r="H5" s="60" t="str">
        <f>+Starter!I5</f>
        <v>FP</v>
      </c>
      <c r="I5" s="61" t="s">
        <v>19</v>
      </c>
      <c r="J5" s="60" t="str">
        <f>+Starter!J5</f>
        <v>FP</v>
      </c>
      <c r="K5" s="61" t="s">
        <v>19</v>
      </c>
      <c r="L5" s="60" t="str">
        <f>+Starter!K5</f>
        <v>FP</v>
      </c>
      <c r="M5" s="61" t="str">
        <f>+IF(L5="","","WN")</f>
        <v>WN</v>
      </c>
      <c r="N5" s="567" t="s">
        <v>269</v>
      </c>
      <c r="O5" s="62" t="str">
        <f>+Starter!M6</f>
        <v>Gesamt</v>
      </c>
      <c r="P5" s="470" t="s">
        <v>0</v>
      </c>
      <c r="Q5" s="63" t="s">
        <v>0</v>
      </c>
      <c r="R5" s="64" t="s">
        <v>14</v>
      </c>
      <c r="S5" s="145"/>
      <c r="T5" s="146" t="s">
        <v>41</v>
      </c>
      <c r="U5" s="97" t="s">
        <v>19</v>
      </c>
      <c r="V5" s="97"/>
      <c r="W5" s="97" t="s">
        <v>246</v>
      </c>
      <c r="X5" s="97" t="s">
        <v>247</v>
      </c>
      <c r="Y5" s="97" t="s">
        <v>248</v>
      </c>
    </row>
    <row r="6" spans="1:26" ht="24.75" customHeight="1">
      <c r="A6" s="65">
        <f ca="1">IF(Z6=1,,+IF(ISBLANK(B6),"",1))</f>
        <v>1</v>
      </c>
      <c r="B6" s="66" t="str">
        <f ca="1">IFERROR(INDEX(Starter!$A$7:$P$66,MATCH(+SMALL(Starter!$P$7:$P$66,Starter!Q7),Starter!$P$7:$P$66,0),1),"")</f>
        <v/>
      </c>
      <c r="C6" s="67" t="str">
        <f ca="1">IFERROR(INDEX(Starter!$A$7:$P$66,MATCH(+SMALL(Starter!$P$7:$P$66,Starter!Q7),Starter!$P$7:$P$66,0),2),"")</f>
        <v/>
      </c>
      <c r="D6" s="68" t="str">
        <f ca="1">IFERROR(INDEX(Starter!$A$7:$P$66,MATCH(+SMALL(Starter!$P$7:$P$66,Starter!Q7),Starter!$P$7:$P$66,0),3),"")</f>
        <v/>
      </c>
      <c r="E6" s="67" t="str">
        <f ca="1">IFERROR(INDEX(Starter!$A$7:$P$66,MATCH(+SMALL(Starter!$P$7:$P$66,Starter!Q7),Starter!$P$7:$P$66,0),4),"")</f>
        <v/>
      </c>
      <c r="F6" s="69" t="str">
        <f ca="1">IFERROR(INDEX(Starter!$A$7:$P$66,MATCH(+SMALL(Starter!$P$7:$P$66,Starter!Q7),Starter!$P$7:$P$66,0),7),"")</f>
        <v/>
      </c>
      <c r="G6" s="538" t="str">
        <f ca="1">IFERROR(INDEX(Starter!$A$7:$P$66,MATCH(+SMALL(Starter!$P$7:$P$66,Starter!Q7),Starter!$P$7:$P$66,0),8),"")</f>
        <v/>
      </c>
      <c r="H6" s="70" t="str">
        <f ca="1">IF(ISERROR(IF(ISBLANK(Starter!I7),"",+INDEX(Starter!$A$7:$P$66,MATCH(+SMALL(Starter!$P$7:$P$66,Starter!Q7),Starter!$P$7:$P$66,0),9))),"",IF(ISBLANK(Starter!I7),"",+INDEX(Starter!$A$7:$P$66,MATCH(+SMALL(Starter!$P$7:$P$66,Starter!Q7),Starter!$P$7:$P$66,0),9)))</f>
        <v/>
      </c>
      <c r="I6" s="71" t="str">
        <f ca="1">+IF(H6="","",VLOOKUP(H6,Rechnen!$A$1:$B$13,2,FALSE))</f>
        <v/>
      </c>
      <c r="J6" s="70" t="str">
        <f ca="1">IF(ISERROR(IF(ISBLANK(Starter!J7),"",+INDEX(Starter!$A$7:$P$66,MATCH(+SMALL(Starter!$P$7:$P$66,Starter!Q7),Starter!$P$7:$P$66,0),10))),"",IF(ISBLANK(Starter!J7),"",+INDEX(Starter!$A$7:$P$66,MATCH(+SMALL(Starter!$P$7:$P$66,Starter!Q7),Starter!$P$7:$P$66,0),10)))</f>
        <v/>
      </c>
      <c r="K6" s="71" t="str">
        <f ca="1">+IF(J6="","",VLOOKUP(J6,Rechnen!$A$1:$B$13,2,FALSE))</f>
        <v/>
      </c>
      <c r="L6" s="70" t="str">
        <f ca="1">IF(ISERROR(IF(ISBLANK(Starter!K7),"",+INDEX(Starter!$A$7:$P$66,MATCH(+SMALL(Starter!$P$7:$P$66,Starter!Q7),Starter!$P$7:$P$66,0),11))),"",IF(ISBLANK(Starter!K7),"",+INDEX(Starter!$A$7:$P$66,MATCH(+SMALL(Starter!$P$7:$P$66,Starter!Q7),Starter!$P$7:$P$66,0),11)))</f>
        <v/>
      </c>
      <c r="M6" s="71" t="str">
        <f ca="1">+IF(L6="","",VLOOKUP(L6,Rechnen!$A$1:$B$13,2,FALSE))</f>
        <v/>
      </c>
      <c r="N6" s="72" t="str">
        <f ca="1">IF(ISERROR(+INDEX(Starter!$A$7:$P$66,MATCH(+SMALL(Starter!$P$7:$P$66,Starter!Q7),Starter!$P$7:$P$66,0),12))=TRUE,"",+INDEX(Starter!$A$7:$P$66,MATCH(+SMALL(Starter!$P$7:$P$66,Starter!Q7),Starter!$P$7:$P$66,0),12))</f>
        <v/>
      </c>
      <c r="O6" s="72" t="str">
        <f ca="1">IF(ISERROR(+INDEX(Starter!$A$7:$P$66,MATCH(+SMALL(Starter!$P$7:$P$66,Starter!Q7),Starter!$P$7:$P$66,0),13))=TRUE,"",+INDEX(Starter!$A$7:$P$66,MATCH(+SMALL(Starter!$P$7:$P$66,Starter!Q7),Starter!$P$7:$P$66,0),13))</f>
        <v/>
      </c>
      <c r="P6" s="471" t="str">
        <f ca="1">IF(ISERROR(+INDEX(Starter!$A$7:$P$66,MATCH(+SMALL(Starter!$P$7:$P$66,Starter!Q7),Starter!$P$7:$P$66,0),14))=TRUE,"",+INDEX(Starter!$A$7:$P$66,MATCH(+SMALL(Starter!$P$7:$P$66,Starter!Q7),Starter!$P$7:$P$66,0),14))</f>
        <v/>
      </c>
      <c r="Q6" s="74" t="str">
        <f ca="1">IF(ISERROR(+INDEX(Starter!$A$7:$P$66,MATCH(+SMALL(Starter!$P$7:$P$66,Starter!Q7),Starter!$P$7:$P$66,0),15))=TRUE,"",+INDEX(Starter!$A$7:$P$66,MATCH(+SMALL(Starter!$P$7:$P$66,Starter!Q7),Starter!$P$7:$P$66,0),15))</f>
        <v/>
      </c>
      <c r="R6" s="75">
        <f t="shared" ref="R6:R37" ca="1" si="0">A6</f>
        <v>1</v>
      </c>
      <c r="S6" s="147"/>
      <c r="T6" s="56">
        <f t="shared" ref="T6:T37" ca="1" si="1">COUNTIF(H6:M6,0)</f>
        <v>0</v>
      </c>
      <c r="U6" s="76">
        <f t="shared" ref="U6:U37" ca="1" si="2">+(COUNTIF(H6:M6,"V")*-5)+(COUNTIF(H6:M6,"SG")*3.5)+(COUNTIF(H6:M6,"G")*6.5)</f>
        <v>0</v>
      </c>
      <c r="W6" s="76">
        <f t="shared" ref="W6:W37" ca="1" si="3">IF(OR(I6="o.B.",I6="dns",I6="dis"),1,0)</f>
        <v>0</v>
      </c>
      <c r="X6" s="76">
        <f t="shared" ref="X6:X37" ca="1" si="4">IF(OR(K6="o.B.",K6="dns",K6="dis"),1,0)</f>
        <v>0</v>
      </c>
      <c r="Y6" s="76">
        <f t="shared" ref="Y6:Y37" ca="1" si="5">IF(OR(M6="o.B.",M6="dns",M6="dis"),1,0)</f>
        <v>0</v>
      </c>
      <c r="Z6" s="76">
        <f ca="1">IF(Stammdaten!$C$20=1,IF(W6=1,1,),IF(Stammdaten!$C$20=2,IF(AND(W6=1,X6=1),1,),IF(Stammdaten!$C$20=3,IF(AND(W6=1,X6=1,Y6=1),1,),)))</f>
        <v>0</v>
      </c>
    </row>
    <row r="7" spans="1:26" ht="24.75" customHeight="1">
      <c r="A7" s="466" t="str">
        <f t="shared" ref="A7:A13" ca="1" si="6">IF(Z7=1,,IF(B7="","",IF(F7&gt;F6,1,IF(O7&gt;O6,A6+1,IF(N7&lt;N6,A6+1,IF(T7&lt;T6,A6+1,IF(P7&gt;P6,A6+1,IF(U7&gt;U6,A6+1,IF(Q7&gt;Q6,A6+1,A6)))))))))</f>
        <v/>
      </c>
      <c r="B7" s="66" t="str">
        <f ca="1">IFERROR(INDEX(Starter!$A$7:$P$66,MATCH(+SMALL(Starter!$P$7:$P$66,Starter!Q8),Starter!$P$7:$P$66,0),1),"")</f>
        <v/>
      </c>
      <c r="C7" s="67" t="str">
        <f ca="1">IFERROR(INDEX(Starter!$A$7:$P$66,MATCH(+SMALL(Starter!$P$7:$P$66,Starter!Q8),Starter!$P$7:$P$66,0),2),"")</f>
        <v/>
      </c>
      <c r="D7" s="68" t="str">
        <f ca="1">IFERROR(INDEX(Starter!$A$7:$P$66,MATCH(+SMALL(Starter!$P$7:$P$66,Starter!Q8),Starter!$P$7:$P$66,0),3),"")</f>
        <v/>
      </c>
      <c r="E7" s="67" t="str">
        <f ca="1">IFERROR(INDEX(Starter!$A$7:$P$66,MATCH(+SMALL(Starter!$P$7:$P$66,Starter!Q8),Starter!$P$7:$P$66,0),4),"")</f>
        <v/>
      </c>
      <c r="F7" s="69" t="str">
        <f ca="1">IFERROR(INDEX(Starter!$A$7:$P$66,MATCH(+SMALL(Starter!$P$7:$P$66,Starter!Q8),Starter!$P$7:$P$66,0),7),"")</f>
        <v/>
      </c>
      <c r="G7" s="538" t="str">
        <f ca="1">IFERROR(INDEX(Starter!$A$7:$P$66,MATCH(+SMALL(Starter!$P$7:$P$66,Starter!Q8),Starter!$P$7:$P$66,0),8),"")</f>
        <v/>
      </c>
      <c r="H7" s="70" t="str">
        <f ca="1">IF(ISERROR(IF(ISBLANK(Starter!I8),"",+INDEX(Starter!$A$7:$P$66,MATCH(+SMALL(Starter!$P$7:$P$66,Starter!Q8),Starter!$P$7:$P$66,0),9))),"",IF(ISBLANK(Starter!I8),"",+INDEX(Starter!$A$7:$P$66,MATCH(+SMALL(Starter!$P$7:$P$66,Starter!Q8),Starter!$P$7:$P$66,0),9)))</f>
        <v/>
      </c>
      <c r="I7" s="71" t="str">
        <f ca="1">+IF(H7="","",VLOOKUP(H7,Rechnen!$A$1:$B$13,2,FALSE))</f>
        <v/>
      </c>
      <c r="J7" s="70" t="str">
        <f ca="1">IF(ISERROR(IF(ISBLANK(Starter!J8),"",+INDEX(Starter!$A$7:$P$66,MATCH(+SMALL(Starter!$P$7:$P$66,Starter!Q8),Starter!$P$7:$P$66,0),10))),"",IF(ISBLANK(Starter!J8),"",+INDEX(Starter!$A$7:$P$66,MATCH(+SMALL(Starter!$P$7:$P$66,Starter!Q8),Starter!$P$7:$P$66,0),10)))</f>
        <v/>
      </c>
      <c r="K7" s="71" t="str">
        <f ca="1">+IF(J7="","",VLOOKUP(J7,Rechnen!$A$1:$B$13,2,FALSE))</f>
        <v/>
      </c>
      <c r="L7" s="70" t="str">
        <f ca="1">IF(ISERROR(IF(ISBLANK(Starter!K8),"",+INDEX(Starter!$A$7:$P$66,MATCH(+SMALL(Starter!$P$7:$P$66,Starter!Q8),Starter!$P$7:$P$66,0),11))),"",IF(ISBLANK(Starter!K8),"",+INDEX(Starter!$A$7:$P$66,MATCH(+SMALL(Starter!$P$7:$P$66,Starter!Q8),Starter!$P$7:$P$66,0),11)))</f>
        <v/>
      </c>
      <c r="M7" s="71" t="str">
        <f ca="1">+IF(L7="","",VLOOKUP(L7,Rechnen!$A$1:$B$13,2,FALSE))</f>
        <v/>
      </c>
      <c r="N7" s="72" t="str">
        <f ca="1">IF(ISERROR(+INDEX(Starter!$A$7:$P$66,MATCH(+SMALL(Starter!$P$7:$P$66,Starter!Q8),Starter!$P$7:$P$66,0),12))=TRUE,"",+INDEX(Starter!$A$7:$P$66,MATCH(+SMALL(Starter!$P$7:$P$66,Starter!Q8),Starter!$P$7:$P$66,0),12))</f>
        <v/>
      </c>
      <c r="O7" s="72" t="str">
        <f ca="1">IF(ISERROR(+INDEX(Starter!$A$7:$P$66,MATCH(+SMALL(Starter!$P$7:$P$66,Starter!Q8),Starter!$P$7:$P$66,0),13))=TRUE,"",+INDEX(Starter!$A$7:$P$66,MATCH(+SMALL(Starter!$P$7:$P$66,Starter!Q8),Starter!$P$7:$P$66,0),13))</f>
        <v/>
      </c>
      <c r="P7" s="471" t="str">
        <f ca="1">IF(ISERROR(+INDEX(Starter!$A$7:$P$66,MATCH(+SMALL(Starter!$P$7:$P$66,Starter!Q8),Starter!$P$7:$P$66,0),14))=TRUE,"",+INDEX(Starter!$A$7:$P$66,MATCH(+SMALL(Starter!$P$7:$P$66,Starter!Q8),Starter!$P$7:$P$66,0),14))</f>
        <v/>
      </c>
      <c r="Q7" s="74" t="str">
        <f ca="1">IF(ISERROR(+INDEX(Starter!$A$7:$P$66,MATCH(+SMALL(Starter!$P$7:$P$66,Starter!Q8),Starter!$P$7:$P$66,0),15))=TRUE,"",+INDEX(Starter!$A$7:$P$66,MATCH(+SMALL(Starter!$P$7:$P$66,Starter!Q8),Starter!$P$7:$P$66,0),15))</f>
        <v/>
      </c>
      <c r="R7" s="75" t="str">
        <f t="shared" ca="1" si="0"/>
        <v/>
      </c>
      <c r="S7" s="147"/>
      <c r="T7" s="56">
        <f t="shared" ca="1" si="1"/>
        <v>0</v>
      </c>
      <c r="U7" s="76">
        <f t="shared" ca="1" si="2"/>
        <v>0</v>
      </c>
      <c r="W7" s="76">
        <f t="shared" ca="1" si="3"/>
        <v>0</v>
      </c>
      <c r="X7" s="76">
        <f t="shared" ca="1" si="4"/>
        <v>0</v>
      </c>
      <c r="Y7" s="76">
        <f t="shared" ca="1" si="5"/>
        <v>0</v>
      </c>
      <c r="Z7" s="76">
        <f ca="1">IF(Stammdaten!$C$20=1,IF(W7=1,1,),IF(Stammdaten!$C$20=2,IF(AND(W7=1,X7=1),1,),IF(Stammdaten!$C$20=3,IF(AND(W7=1,X7=1,Y7=1),1,),)))</f>
        <v>0</v>
      </c>
    </row>
    <row r="8" spans="1:26" ht="24.75" customHeight="1">
      <c r="A8" s="466" t="str">
        <f t="shared" ca="1" si="6"/>
        <v/>
      </c>
      <c r="B8" s="66" t="str">
        <f ca="1">IFERROR(INDEX(Starter!$A$7:$P$66,MATCH(+SMALL(Starter!$P$7:$P$66,Starter!Q9),Starter!$P$7:$P$66,0),1),"")</f>
        <v/>
      </c>
      <c r="C8" s="67" t="str">
        <f ca="1">IFERROR(INDEX(Starter!$A$7:$P$66,MATCH(+SMALL(Starter!$P$7:$P$66,Starter!Q9),Starter!$P$7:$P$66,0),2),"")</f>
        <v/>
      </c>
      <c r="D8" s="68" t="str">
        <f ca="1">IFERROR(INDEX(Starter!$A$7:$P$66,MATCH(+SMALL(Starter!$P$7:$P$66,Starter!Q9),Starter!$P$7:$P$66,0),3),"")</f>
        <v/>
      </c>
      <c r="E8" s="67" t="str">
        <f ca="1">IFERROR(INDEX(Starter!$A$7:$P$66,MATCH(+SMALL(Starter!$P$7:$P$66,Starter!Q9),Starter!$P$7:$P$66,0),4),"")</f>
        <v/>
      </c>
      <c r="F8" s="69" t="str">
        <f ca="1">IFERROR(INDEX(Starter!$A$7:$P$66,MATCH(+SMALL(Starter!$P$7:$P$66,Starter!Q9),Starter!$P$7:$P$66,0),7),"")</f>
        <v/>
      </c>
      <c r="G8" s="538" t="str">
        <f ca="1">IFERROR(INDEX(Starter!$A$7:$P$66,MATCH(+SMALL(Starter!$P$7:$P$66,Starter!Q9),Starter!$P$7:$P$66,0),8),"")</f>
        <v/>
      </c>
      <c r="H8" s="70" t="str">
        <f ca="1">IF(ISERROR(IF(ISBLANK(Starter!I9),"",+INDEX(Starter!$A$7:$P$66,MATCH(+SMALL(Starter!$P$7:$P$66,Starter!Q9),Starter!$P$7:$P$66,0),9))),"",IF(ISBLANK(Starter!I9),"",+INDEX(Starter!$A$7:$P$66,MATCH(+SMALL(Starter!$P$7:$P$66,Starter!Q9),Starter!$P$7:$P$66,0),9)))</f>
        <v/>
      </c>
      <c r="I8" s="71" t="str">
        <f ca="1">+IF(H8="","",VLOOKUP(H8,Rechnen!$A$1:$B$13,2,FALSE))</f>
        <v/>
      </c>
      <c r="J8" s="70" t="str">
        <f ca="1">IF(ISERROR(IF(ISBLANK(Starter!J9),"",+INDEX(Starter!$A$7:$P$66,MATCH(+SMALL(Starter!$P$7:$P$66,Starter!Q9),Starter!$P$7:$P$66,0),10))),"",IF(ISBLANK(Starter!J9),"",+INDEX(Starter!$A$7:$P$66,MATCH(+SMALL(Starter!$P$7:$P$66,Starter!Q9),Starter!$P$7:$P$66,0),10)))</f>
        <v/>
      </c>
      <c r="K8" s="71" t="str">
        <f ca="1">+IF(J8="","",VLOOKUP(J8,Rechnen!$A$1:$B$13,2,FALSE))</f>
        <v/>
      </c>
      <c r="L8" s="70" t="str">
        <f ca="1">IF(ISERROR(IF(ISBLANK(Starter!K9),"",+INDEX(Starter!$A$7:$P$66,MATCH(+SMALL(Starter!$P$7:$P$66,Starter!Q9),Starter!$P$7:$P$66,0),11))),"",IF(ISBLANK(Starter!K9),"",+INDEX(Starter!$A$7:$P$66,MATCH(+SMALL(Starter!$P$7:$P$66,Starter!Q9),Starter!$P$7:$P$66,0),11)))</f>
        <v/>
      </c>
      <c r="M8" s="71" t="str">
        <f ca="1">+IF(L8="","",VLOOKUP(L8,Rechnen!$A$1:$B$13,2,FALSE))</f>
        <v/>
      </c>
      <c r="N8" s="72" t="str">
        <f ca="1">IF(ISERROR(+INDEX(Starter!$A$7:$P$66,MATCH(+SMALL(Starter!$P$7:$P$66,Starter!Q9),Starter!$P$7:$P$66,0),12))=TRUE,"",+INDEX(Starter!$A$7:$P$66,MATCH(+SMALL(Starter!$P$7:$P$66,Starter!Q9),Starter!$P$7:$P$66,0),12))</f>
        <v/>
      </c>
      <c r="O8" s="72" t="str">
        <f ca="1">IF(ISERROR(+INDEX(Starter!$A$7:$P$66,MATCH(+SMALL(Starter!$P$7:$P$66,Starter!Q9),Starter!$P$7:$P$66,0),13))=TRUE,"",+INDEX(Starter!$A$7:$P$66,MATCH(+SMALL(Starter!$P$7:$P$66,Starter!Q9),Starter!$P$7:$P$66,0),13))</f>
        <v/>
      </c>
      <c r="P8" s="471" t="str">
        <f ca="1">IF(ISERROR(+INDEX(Starter!$A$7:$P$66,MATCH(+SMALL(Starter!$P$7:$P$66,Starter!Q9),Starter!$P$7:$P$66,0),14))=TRUE,"",+INDEX(Starter!$A$7:$P$66,MATCH(+SMALL(Starter!$P$7:$P$66,Starter!Q9),Starter!$P$7:$P$66,0),14))</f>
        <v/>
      </c>
      <c r="Q8" s="74" t="str">
        <f ca="1">IF(ISERROR(+INDEX(Starter!$A$7:$P$66,MATCH(+SMALL(Starter!$P$7:$P$66,Starter!Q9),Starter!$P$7:$P$66,0),15))=TRUE,"",+INDEX(Starter!$A$7:$P$66,MATCH(+SMALL(Starter!$P$7:$P$66,Starter!Q9),Starter!$P$7:$P$66,0),15))</f>
        <v/>
      </c>
      <c r="R8" s="75" t="str">
        <f t="shared" ca="1" si="0"/>
        <v/>
      </c>
      <c r="S8" s="147"/>
      <c r="T8" s="56">
        <f t="shared" ca="1" si="1"/>
        <v>0</v>
      </c>
      <c r="U8" s="76">
        <f t="shared" ca="1" si="2"/>
        <v>0</v>
      </c>
      <c r="W8" s="76">
        <f t="shared" ca="1" si="3"/>
        <v>0</v>
      </c>
      <c r="X8" s="76">
        <f t="shared" ca="1" si="4"/>
        <v>0</v>
      </c>
      <c r="Y8" s="76">
        <f t="shared" ca="1" si="5"/>
        <v>0</v>
      </c>
      <c r="Z8" s="76">
        <f ca="1">IF(Stammdaten!$C$20=1,IF(W8=1,1,),IF(Stammdaten!$C$20=2,IF(AND(W8=1,X8=1),1,),IF(Stammdaten!$C$20=3,IF(AND(W8=1,X8=1,Y8=1),1,),)))</f>
        <v>0</v>
      </c>
    </row>
    <row r="9" spans="1:26" ht="24.75" customHeight="1">
      <c r="A9" s="466" t="str">
        <f t="shared" ca="1" si="6"/>
        <v/>
      </c>
      <c r="B9" s="66" t="str">
        <f ca="1">IFERROR(INDEX(Starter!$A$7:$P$66,MATCH(+SMALL(Starter!$P$7:$P$66,Starter!Q10),Starter!$P$7:$P$66,0),1),"")</f>
        <v/>
      </c>
      <c r="C9" s="67" t="str">
        <f ca="1">IFERROR(INDEX(Starter!$A$7:$P$66,MATCH(+SMALL(Starter!$P$7:$P$66,Starter!Q10),Starter!$P$7:$P$66,0),2),"")</f>
        <v/>
      </c>
      <c r="D9" s="68" t="str">
        <f ca="1">IFERROR(INDEX(Starter!$A$7:$P$66,MATCH(+SMALL(Starter!$P$7:$P$66,Starter!Q10),Starter!$P$7:$P$66,0),3),"")</f>
        <v/>
      </c>
      <c r="E9" s="67" t="str">
        <f ca="1">IFERROR(INDEX(Starter!$A$7:$P$66,MATCH(+SMALL(Starter!$P$7:$P$66,Starter!Q10),Starter!$P$7:$P$66,0),4),"")</f>
        <v/>
      </c>
      <c r="F9" s="69" t="str">
        <f ca="1">IFERROR(INDEX(Starter!$A$7:$P$66,MATCH(+SMALL(Starter!$P$7:$P$66,Starter!Q10),Starter!$P$7:$P$66,0),7),"")</f>
        <v/>
      </c>
      <c r="G9" s="538" t="str">
        <f ca="1">IFERROR(INDEX(Starter!$A$7:$P$66,MATCH(+SMALL(Starter!$P$7:$P$66,Starter!Q10),Starter!$P$7:$P$66,0),8),"")</f>
        <v/>
      </c>
      <c r="H9" s="70" t="str">
        <f ca="1">IF(ISERROR(IF(ISBLANK(Starter!I10),"",+INDEX(Starter!$A$7:$P$66,MATCH(+SMALL(Starter!$P$7:$P$66,Starter!Q10),Starter!$P$7:$P$66,0),9))),"",IF(ISBLANK(Starter!I10),"",+INDEX(Starter!$A$7:$P$66,MATCH(+SMALL(Starter!$P$7:$P$66,Starter!Q10),Starter!$P$7:$P$66,0),9)))</f>
        <v/>
      </c>
      <c r="I9" s="71" t="str">
        <f ca="1">+IF(H9="","",VLOOKUP(H9,Rechnen!$A$1:$B$13,2,FALSE))</f>
        <v/>
      </c>
      <c r="J9" s="70" t="str">
        <f ca="1">IF(ISERROR(IF(ISBLANK(Starter!J10),"",+INDEX(Starter!$A$7:$P$66,MATCH(+SMALL(Starter!$P$7:$P$66,Starter!Q10),Starter!$P$7:$P$66,0),10))),"",IF(ISBLANK(Starter!J10),"",+INDEX(Starter!$A$7:$P$66,MATCH(+SMALL(Starter!$P$7:$P$66,Starter!Q10),Starter!$P$7:$P$66,0),10)))</f>
        <v/>
      </c>
      <c r="K9" s="71" t="str">
        <f ca="1">+IF(J9="","",VLOOKUP(J9,Rechnen!$A$1:$B$13,2,FALSE))</f>
        <v/>
      </c>
      <c r="L9" s="70" t="str">
        <f ca="1">IF(ISERROR(IF(ISBLANK(Starter!K10),"",+INDEX(Starter!$A$7:$P$66,MATCH(+SMALL(Starter!$P$7:$P$66,Starter!Q10),Starter!$P$7:$P$66,0),11))),"",IF(ISBLANK(Starter!K10),"",+INDEX(Starter!$A$7:$P$66,MATCH(+SMALL(Starter!$P$7:$P$66,Starter!Q10),Starter!$P$7:$P$66,0),11)))</f>
        <v/>
      </c>
      <c r="M9" s="71" t="str">
        <f ca="1">+IF(L9="","",VLOOKUP(L9,Rechnen!$A$1:$B$13,2,FALSE))</f>
        <v/>
      </c>
      <c r="N9" s="72" t="str">
        <f ca="1">IF(ISERROR(+INDEX(Starter!$A$7:$P$66,MATCH(+SMALL(Starter!$P$7:$P$66,Starter!Q10),Starter!$P$7:$P$66,0),12))=TRUE,"",+INDEX(Starter!$A$7:$P$66,MATCH(+SMALL(Starter!$P$7:$P$66,Starter!Q10),Starter!$P$7:$P$66,0),12))</f>
        <v/>
      </c>
      <c r="O9" s="72" t="str">
        <f ca="1">IF(ISERROR(+INDEX(Starter!$A$7:$P$66,MATCH(+SMALL(Starter!$P$7:$P$66,Starter!Q10),Starter!$P$7:$P$66,0),13))=TRUE,"",+INDEX(Starter!$A$7:$P$66,MATCH(+SMALL(Starter!$P$7:$P$66,Starter!Q10),Starter!$P$7:$P$66,0),13))</f>
        <v/>
      </c>
      <c r="P9" s="471" t="str">
        <f ca="1">IF(ISERROR(+INDEX(Starter!$A$7:$P$66,MATCH(+SMALL(Starter!$P$7:$P$66,Starter!Q10),Starter!$P$7:$P$66,0),14))=TRUE,"",+INDEX(Starter!$A$7:$P$66,MATCH(+SMALL(Starter!$P$7:$P$66,Starter!Q10),Starter!$P$7:$P$66,0),14))</f>
        <v/>
      </c>
      <c r="Q9" s="74" t="str">
        <f ca="1">IF(ISERROR(+INDEX(Starter!$A$7:$P$66,MATCH(+SMALL(Starter!$P$7:$P$66,Starter!Q10),Starter!$P$7:$P$66,0),15))=TRUE,"",+INDEX(Starter!$A$7:$P$66,MATCH(+SMALL(Starter!$P$7:$P$66,Starter!Q10),Starter!$P$7:$P$66,0),15))</f>
        <v/>
      </c>
      <c r="R9" s="75" t="str">
        <f t="shared" ca="1" si="0"/>
        <v/>
      </c>
      <c r="S9" s="147"/>
      <c r="T9" s="56">
        <f t="shared" ca="1" si="1"/>
        <v>0</v>
      </c>
      <c r="U9" s="76">
        <f t="shared" ca="1" si="2"/>
        <v>0</v>
      </c>
      <c r="W9" s="76">
        <f t="shared" ca="1" si="3"/>
        <v>0</v>
      </c>
      <c r="X9" s="76">
        <f t="shared" ca="1" si="4"/>
        <v>0</v>
      </c>
      <c r="Y9" s="76">
        <f t="shared" ca="1" si="5"/>
        <v>0</v>
      </c>
      <c r="Z9" s="76">
        <f ca="1">IF(Stammdaten!$C$20=1,IF(W9=1,1,),IF(Stammdaten!$C$20=2,IF(AND(W9=1,X9=1),1,),IF(Stammdaten!$C$20=3,IF(AND(W9=1,X9=1,Y9=1),1,),)))</f>
        <v>0</v>
      </c>
    </row>
    <row r="10" spans="1:26" ht="24.75" customHeight="1">
      <c r="A10" s="466" t="str">
        <f t="shared" ca="1" si="6"/>
        <v/>
      </c>
      <c r="B10" s="66" t="str">
        <f ca="1">IFERROR(INDEX(Starter!$A$7:$P$66,MATCH(+SMALL(Starter!$P$7:$P$66,Starter!Q11),Starter!$P$7:$P$66,0),1),"")</f>
        <v/>
      </c>
      <c r="C10" s="67" t="str">
        <f ca="1">IFERROR(INDEX(Starter!$A$7:$P$66,MATCH(+SMALL(Starter!$P$7:$P$66,Starter!Q11),Starter!$P$7:$P$66,0),2),"")</f>
        <v/>
      </c>
      <c r="D10" s="68" t="str">
        <f ca="1">IFERROR(INDEX(Starter!$A$7:$P$66,MATCH(+SMALL(Starter!$P$7:$P$66,Starter!Q11),Starter!$P$7:$P$66,0),3),"")</f>
        <v/>
      </c>
      <c r="E10" s="67" t="str">
        <f ca="1">IFERROR(INDEX(Starter!$A$7:$P$66,MATCH(+SMALL(Starter!$P$7:$P$66,Starter!Q11),Starter!$P$7:$P$66,0),4),"")</f>
        <v/>
      </c>
      <c r="F10" s="69" t="str">
        <f ca="1">IFERROR(INDEX(Starter!$A$7:$P$66,MATCH(+SMALL(Starter!$P$7:$P$66,Starter!Q11),Starter!$P$7:$P$66,0),7),"")</f>
        <v/>
      </c>
      <c r="G10" s="538" t="str">
        <f ca="1">IFERROR(INDEX(Starter!$A$7:$P$66,MATCH(+SMALL(Starter!$P$7:$P$66,Starter!Q11),Starter!$P$7:$P$66,0),8),"")</f>
        <v/>
      </c>
      <c r="H10" s="70" t="str">
        <f ca="1">IF(ISERROR(IF(ISBLANK(Starter!I11),"",+INDEX(Starter!$A$7:$P$66,MATCH(+SMALL(Starter!$P$7:$P$66,Starter!Q11),Starter!$P$7:$P$66,0),9))),"",IF(ISBLANK(Starter!I11),"",+INDEX(Starter!$A$7:$P$66,MATCH(+SMALL(Starter!$P$7:$P$66,Starter!Q11),Starter!$P$7:$P$66,0),9)))</f>
        <v/>
      </c>
      <c r="I10" s="71" t="str">
        <f ca="1">+IF(H10="","",VLOOKUP(H10,Rechnen!$A$1:$B$13,2,FALSE))</f>
        <v/>
      </c>
      <c r="J10" s="70" t="str">
        <f ca="1">IF(ISERROR(IF(ISBLANK(Starter!J11),"",+INDEX(Starter!$A$7:$P$66,MATCH(+SMALL(Starter!$P$7:$P$66,Starter!Q11),Starter!$P$7:$P$66,0),10))),"",IF(ISBLANK(Starter!J11),"",+INDEX(Starter!$A$7:$P$66,MATCH(+SMALL(Starter!$P$7:$P$66,Starter!Q11),Starter!$P$7:$P$66,0),10)))</f>
        <v/>
      </c>
      <c r="K10" s="71" t="str">
        <f ca="1">+IF(J10="","",VLOOKUP(J10,Rechnen!$A$1:$B$13,2,FALSE))</f>
        <v/>
      </c>
      <c r="L10" s="70" t="str">
        <f ca="1">IF(ISERROR(IF(ISBLANK(Starter!K11),"",+INDEX(Starter!$A$7:$P$66,MATCH(+SMALL(Starter!$P$7:$P$66,Starter!Q11),Starter!$P$7:$P$66,0),11))),"",IF(ISBLANK(Starter!K11),"",+INDEX(Starter!$A$7:$P$66,MATCH(+SMALL(Starter!$P$7:$P$66,Starter!Q11),Starter!$P$7:$P$66,0),11)))</f>
        <v/>
      </c>
      <c r="M10" s="71" t="str">
        <f ca="1">+IF(L10="","",VLOOKUP(L10,Rechnen!$A$1:$B$13,2,FALSE))</f>
        <v/>
      </c>
      <c r="N10" s="72" t="str">
        <f ca="1">IF(ISERROR(+INDEX(Starter!$A$7:$P$66,MATCH(+SMALL(Starter!$P$7:$P$66,Starter!Q11),Starter!$P$7:$P$66,0),12))=TRUE,"",+INDEX(Starter!$A$7:$P$66,MATCH(+SMALL(Starter!$P$7:$P$66,Starter!Q11),Starter!$P$7:$P$66,0),12))</f>
        <v/>
      </c>
      <c r="O10" s="72" t="str">
        <f ca="1">IF(ISERROR(+INDEX(Starter!$A$7:$P$66,MATCH(+SMALL(Starter!$P$7:$P$66,Starter!Q11),Starter!$P$7:$P$66,0),13))=TRUE,"",+INDEX(Starter!$A$7:$P$66,MATCH(+SMALL(Starter!$P$7:$P$66,Starter!Q11),Starter!$P$7:$P$66,0),13))</f>
        <v/>
      </c>
      <c r="P10" s="471" t="str">
        <f ca="1">IF(ISERROR(+INDEX(Starter!$A$7:$P$66,MATCH(+SMALL(Starter!$P$7:$P$66,Starter!Q11),Starter!$P$7:$P$66,0),14))=TRUE,"",+INDEX(Starter!$A$7:$P$66,MATCH(+SMALL(Starter!$P$7:$P$66,Starter!Q11),Starter!$P$7:$P$66,0),14))</f>
        <v/>
      </c>
      <c r="Q10" s="74" t="str">
        <f ca="1">IF(ISERROR(+INDEX(Starter!$A$7:$P$66,MATCH(+SMALL(Starter!$P$7:$P$66,Starter!Q11),Starter!$P$7:$P$66,0),15))=TRUE,"",+INDEX(Starter!$A$7:$P$66,MATCH(+SMALL(Starter!$P$7:$P$66,Starter!Q11),Starter!$P$7:$P$66,0),15))</f>
        <v/>
      </c>
      <c r="R10" s="75" t="str">
        <f t="shared" ca="1" si="0"/>
        <v/>
      </c>
      <c r="S10" s="147"/>
      <c r="T10" s="56">
        <f t="shared" ca="1" si="1"/>
        <v>0</v>
      </c>
      <c r="U10" s="76">
        <f t="shared" ca="1" si="2"/>
        <v>0</v>
      </c>
      <c r="W10" s="76">
        <f t="shared" ca="1" si="3"/>
        <v>0</v>
      </c>
      <c r="X10" s="76">
        <f t="shared" ca="1" si="4"/>
        <v>0</v>
      </c>
      <c r="Y10" s="76">
        <f t="shared" ca="1" si="5"/>
        <v>0</v>
      </c>
      <c r="Z10" s="76">
        <f ca="1">IF(Stammdaten!$C$20=1,IF(W10=1,1,),IF(Stammdaten!$C$20=2,IF(AND(W10=1,X10=1),1,),IF(Stammdaten!$C$20=3,IF(AND(W10=1,X10=1,Y10=1),1,),)))</f>
        <v>0</v>
      </c>
    </row>
    <row r="11" spans="1:26" ht="24.75" customHeight="1">
      <c r="A11" s="466" t="str">
        <f t="shared" ca="1" si="6"/>
        <v/>
      </c>
      <c r="B11" s="66" t="str">
        <f ca="1">IFERROR(INDEX(Starter!$A$7:$P$66,MATCH(+SMALL(Starter!$P$7:$P$66,Starter!Q12),Starter!$P$7:$P$66,0),1),"")</f>
        <v/>
      </c>
      <c r="C11" s="67" t="str">
        <f ca="1">IFERROR(INDEX(Starter!$A$7:$P$66,MATCH(+SMALL(Starter!$P$7:$P$66,Starter!Q12),Starter!$P$7:$P$66,0),2),"")</f>
        <v/>
      </c>
      <c r="D11" s="68" t="str">
        <f ca="1">IFERROR(INDEX(Starter!$A$7:$P$66,MATCH(+SMALL(Starter!$P$7:$P$66,Starter!Q12),Starter!$P$7:$P$66,0),3),"")</f>
        <v/>
      </c>
      <c r="E11" s="67" t="str">
        <f ca="1">IFERROR(INDEX(Starter!$A$7:$P$66,MATCH(+SMALL(Starter!$P$7:$P$66,Starter!Q12),Starter!$P$7:$P$66,0),4),"")</f>
        <v/>
      </c>
      <c r="F11" s="69" t="str">
        <f ca="1">IFERROR(INDEX(Starter!$A$7:$P$66,MATCH(+SMALL(Starter!$P$7:$P$66,Starter!Q12),Starter!$P$7:$P$66,0),7),"")</f>
        <v/>
      </c>
      <c r="G11" s="538" t="str">
        <f ca="1">IFERROR(INDEX(Starter!$A$7:$P$66,MATCH(+SMALL(Starter!$P$7:$P$66,Starter!Q12),Starter!$P$7:$P$66,0),8),"")</f>
        <v/>
      </c>
      <c r="H11" s="70" t="str">
        <f ca="1">IF(ISERROR(IF(ISBLANK(Starter!I12),"",+INDEX(Starter!$A$7:$P$66,MATCH(+SMALL(Starter!$P$7:$P$66,Starter!Q12),Starter!$P$7:$P$66,0),9))),"",IF(ISBLANK(Starter!I12),"",+INDEX(Starter!$A$7:$P$66,MATCH(+SMALL(Starter!$P$7:$P$66,Starter!Q12),Starter!$P$7:$P$66,0),9)))</f>
        <v/>
      </c>
      <c r="I11" s="71" t="str">
        <f ca="1">+IF(H11="","",VLOOKUP(H11,Rechnen!$A$1:$B$13,2,FALSE))</f>
        <v/>
      </c>
      <c r="J11" s="70" t="str">
        <f ca="1">IF(ISERROR(IF(ISBLANK(Starter!J12),"",+INDEX(Starter!$A$7:$P$66,MATCH(+SMALL(Starter!$P$7:$P$66,Starter!Q12),Starter!$P$7:$P$66,0),10))),"",IF(ISBLANK(Starter!J12),"",+INDEX(Starter!$A$7:$P$66,MATCH(+SMALL(Starter!$P$7:$P$66,Starter!Q12),Starter!$P$7:$P$66,0),10)))</f>
        <v/>
      </c>
      <c r="K11" s="71" t="str">
        <f ca="1">+IF(J11="","",VLOOKUP(J11,Rechnen!$A$1:$B$13,2,FALSE))</f>
        <v/>
      </c>
      <c r="L11" s="70" t="str">
        <f ca="1">IF(ISERROR(IF(ISBLANK(Starter!K12),"",+INDEX(Starter!$A$7:$P$66,MATCH(+SMALL(Starter!$P$7:$P$66,Starter!Q12),Starter!$P$7:$P$66,0),11))),"",IF(ISBLANK(Starter!K12),"",+INDEX(Starter!$A$7:$P$66,MATCH(+SMALL(Starter!$P$7:$P$66,Starter!Q12),Starter!$P$7:$P$66,0),11)))</f>
        <v/>
      </c>
      <c r="M11" s="71" t="str">
        <f ca="1">+IF(L11="","",VLOOKUP(L11,Rechnen!$A$1:$B$13,2,FALSE))</f>
        <v/>
      </c>
      <c r="N11" s="72" t="str">
        <f ca="1">IF(ISERROR(+INDEX(Starter!$A$7:$P$66,MATCH(+SMALL(Starter!$P$7:$P$66,Starter!Q12),Starter!$P$7:$P$66,0),12))=TRUE,"",+INDEX(Starter!$A$7:$P$66,MATCH(+SMALL(Starter!$P$7:$P$66,Starter!Q12),Starter!$P$7:$P$66,0),12))</f>
        <v/>
      </c>
      <c r="O11" s="72" t="str">
        <f ca="1">IF(ISERROR(+INDEX(Starter!$A$7:$P$66,MATCH(+SMALL(Starter!$P$7:$P$66,Starter!Q12),Starter!$P$7:$P$66,0),13))=TRUE,"",+INDEX(Starter!$A$7:$P$66,MATCH(+SMALL(Starter!$P$7:$P$66,Starter!Q12),Starter!$P$7:$P$66,0),13))</f>
        <v/>
      </c>
      <c r="P11" s="471" t="str">
        <f ca="1">IF(ISERROR(+INDEX(Starter!$A$7:$P$66,MATCH(+SMALL(Starter!$P$7:$P$66,Starter!Q12),Starter!$P$7:$P$66,0),14))=TRUE,"",+INDEX(Starter!$A$7:$P$66,MATCH(+SMALL(Starter!$P$7:$P$66,Starter!Q12),Starter!$P$7:$P$66,0),14))</f>
        <v/>
      </c>
      <c r="Q11" s="74" t="str">
        <f ca="1">IF(ISERROR(+INDEX(Starter!$A$7:$P$66,MATCH(+SMALL(Starter!$P$7:$P$66,Starter!Q12),Starter!$P$7:$P$66,0),15))=TRUE,"",+INDEX(Starter!$A$7:$P$66,MATCH(+SMALL(Starter!$P$7:$P$66,Starter!Q12),Starter!$P$7:$P$66,0),15))</f>
        <v/>
      </c>
      <c r="R11" s="75" t="str">
        <f t="shared" ca="1" si="0"/>
        <v/>
      </c>
      <c r="S11" s="147"/>
      <c r="T11" s="56">
        <f t="shared" ca="1" si="1"/>
        <v>0</v>
      </c>
      <c r="U11" s="76">
        <f t="shared" ca="1" si="2"/>
        <v>0</v>
      </c>
      <c r="W11" s="76">
        <f t="shared" ca="1" si="3"/>
        <v>0</v>
      </c>
      <c r="X11" s="76">
        <f t="shared" ca="1" si="4"/>
        <v>0</v>
      </c>
      <c r="Y11" s="76">
        <f t="shared" ca="1" si="5"/>
        <v>0</v>
      </c>
      <c r="Z11" s="76">
        <f ca="1">IF(Stammdaten!$C$20=1,IF(W11=1,1,),IF(Stammdaten!$C$20=2,IF(AND(W11=1,X11=1),1,),IF(Stammdaten!$C$20=3,IF(AND(W11=1,X11=1,Y11=1),1,),)))</f>
        <v>0</v>
      </c>
    </row>
    <row r="12" spans="1:26" ht="24.75" customHeight="1">
      <c r="A12" s="466" t="str">
        <f t="shared" ca="1" si="6"/>
        <v/>
      </c>
      <c r="B12" s="66" t="str">
        <f ca="1">IFERROR(INDEX(Starter!$A$7:$P$66,MATCH(+SMALL(Starter!$P$7:$P$66,Starter!Q13),Starter!$P$7:$P$66,0),1),"")</f>
        <v/>
      </c>
      <c r="C12" s="67" t="str">
        <f ca="1">IFERROR(INDEX(Starter!$A$7:$P$66,MATCH(+SMALL(Starter!$P$7:$P$66,Starter!Q13),Starter!$P$7:$P$66,0),2),"")</f>
        <v/>
      </c>
      <c r="D12" s="68" t="str">
        <f ca="1">IFERROR(INDEX(Starter!$A$7:$P$66,MATCH(+SMALL(Starter!$P$7:$P$66,Starter!Q13),Starter!$P$7:$P$66,0),3),"")</f>
        <v/>
      </c>
      <c r="E12" s="67" t="str">
        <f ca="1">IFERROR(INDEX(Starter!$A$7:$P$66,MATCH(+SMALL(Starter!$P$7:$P$66,Starter!Q13),Starter!$P$7:$P$66,0),4),"")</f>
        <v/>
      </c>
      <c r="F12" s="69" t="str">
        <f ca="1">IFERROR(INDEX(Starter!$A$7:$P$66,MATCH(+SMALL(Starter!$P$7:$P$66,Starter!Q13),Starter!$P$7:$P$66,0),7),"")</f>
        <v/>
      </c>
      <c r="G12" s="538" t="str">
        <f ca="1">IFERROR(INDEX(Starter!$A$7:$P$66,MATCH(+SMALL(Starter!$P$7:$P$66,Starter!Q13),Starter!$P$7:$P$66,0),8),"")</f>
        <v/>
      </c>
      <c r="H12" s="70" t="str">
        <f ca="1">IF(ISERROR(IF(ISBLANK(Starter!I13),"",+INDEX(Starter!$A$7:$P$66,MATCH(+SMALL(Starter!$P$7:$P$66,Starter!Q13),Starter!$P$7:$P$66,0),9))),"",IF(ISBLANK(Starter!I13),"",+INDEX(Starter!$A$7:$P$66,MATCH(+SMALL(Starter!$P$7:$P$66,Starter!Q13),Starter!$P$7:$P$66,0),9)))</f>
        <v/>
      </c>
      <c r="I12" s="71" t="str">
        <f ca="1">+IF(H12="","",VLOOKUP(H12,Rechnen!$A$1:$B$13,2,FALSE))</f>
        <v/>
      </c>
      <c r="J12" s="70" t="str">
        <f ca="1">IF(ISERROR(IF(ISBLANK(Starter!J13),"",+INDEX(Starter!$A$7:$P$66,MATCH(+SMALL(Starter!$P$7:$P$66,Starter!Q13),Starter!$P$7:$P$66,0),10))),"",IF(ISBLANK(Starter!J13),"",+INDEX(Starter!$A$7:$P$66,MATCH(+SMALL(Starter!$P$7:$P$66,Starter!Q13),Starter!$P$7:$P$66,0),10)))</f>
        <v/>
      </c>
      <c r="K12" s="71" t="str">
        <f ca="1">+IF(J12="","",VLOOKUP(J12,Rechnen!$A$1:$B$13,2,FALSE))</f>
        <v/>
      </c>
      <c r="L12" s="70" t="str">
        <f ca="1">IF(ISERROR(IF(ISBLANK(Starter!K13),"",+INDEX(Starter!$A$7:$P$66,MATCH(+SMALL(Starter!$P$7:$P$66,Starter!Q13),Starter!$P$7:$P$66,0),11))),"",IF(ISBLANK(Starter!K13),"",+INDEX(Starter!$A$7:$P$66,MATCH(+SMALL(Starter!$P$7:$P$66,Starter!Q13),Starter!$P$7:$P$66,0),11)))</f>
        <v/>
      </c>
      <c r="M12" s="71" t="str">
        <f ca="1">+IF(L12="","",VLOOKUP(L12,Rechnen!$A$1:$B$13,2,FALSE))</f>
        <v/>
      </c>
      <c r="N12" s="72" t="str">
        <f ca="1">IF(ISERROR(+INDEX(Starter!$A$7:$P$66,MATCH(+SMALL(Starter!$P$7:$P$66,Starter!Q13),Starter!$P$7:$P$66,0),12))=TRUE,"",+INDEX(Starter!$A$7:$P$66,MATCH(+SMALL(Starter!$P$7:$P$66,Starter!Q13),Starter!$P$7:$P$66,0),12))</f>
        <v/>
      </c>
      <c r="O12" s="72" t="str">
        <f ca="1">IF(ISERROR(+INDEX(Starter!$A$7:$P$66,MATCH(+SMALL(Starter!$P$7:$P$66,Starter!Q13),Starter!$P$7:$P$66,0),13))=TRUE,"",+INDEX(Starter!$A$7:$P$66,MATCH(+SMALL(Starter!$P$7:$P$66,Starter!Q13),Starter!$P$7:$P$66,0),13))</f>
        <v/>
      </c>
      <c r="P12" s="471" t="str">
        <f ca="1">IF(ISERROR(+INDEX(Starter!$A$7:$P$66,MATCH(+SMALL(Starter!$P$7:$P$66,Starter!Q13),Starter!$P$7:$P$66,0),14))=TRUE,"",+INDEX(Starter!$A$7:$P$66,MATCH(+SMALL(Starter!$P$7:$P$66,Starter!Q13),Starter!$P$7:$P$66,0),14))</f>
        <v/>
      </c>
      <c r="Q12" s="74" t="str">
        <f ca="1">IF(ISERROR(+INDEX(Starter!$A$7:$P$66,MATCH(+SMALL(Starter!$P$7:$P$66,Starter!Q13),Starter!$P$7:$P$66,0),15))=TRUE,"",+INDEX(Starter!$A$7:$P$66,MATCH(+SMALL(Starter!$P$7:$P$66,Starter!Q13),Starter!$P$7:$P$66,0),15))</f>
        <v/>
      </c>
      <c r="R12" s="75" t="str">
        <f t="shared" ca="1" si="0"/>
        <v/>
      </c>
      <c r="S12" s="147"/>
      <c r="T12" s="56">
        <f t="shared" ca="1" si="1"/>
        <v>0</v>
      </c>
      <c r="U12" s="76">
        <f t="shared" ca="1" si="2"/>
        <v>0</v>
      </c>
      <c r="W12" s="76">
        <f t="shared" ca="1" si="3"/>
        <v>0</v>
      </c>
      <c r="X12" s="76">
        <f t="shared" ca="1" si="4"/>
        <v>0</v>
      </c>
      <c r="Y12" s="76">
        <f t="shared" ca="1" si="5"/>
        <v>0</v>
      </c>
      <c r="Z12" s="76">
        <f ca="1">IF(Stammdaten!$C$20=1,IF(W12=1,1,),IF(Stammdaten!$C$20=2,IF(AND(W12=1,X12=1),1,),IF(Stammdaten!$C$20=3,IF(AND(W12=1,X12=1,Y12=1),1,),)))</f>
        <v>0</v>
      </c>
    </row>
    <row r="13" spans="1:26" ht="24.75" customHeight="1">
      <c r="A13" s="466" t="str">
        <f t="shared" ca="1" si="6"/>
        <v/>
      </c>
      <c r="B13" s="66" t="str">
        <f ca="1">IFERROR(INDEX(Starter!$A$7:$P$66,MATCH(+SMALL(Starter!$P$7:$P$66,Starter!Q14),Starter!$P$7:$P$66,0),1),"")</f>
        <v/>
      </c>
      <c r="C13" s="67" t="str">
        <f ca="1">IFERROR(INDEX(Starter!$A$7:$P$66,MATCH(+SMALL(Starter!$P$7:$P$66,Starter!Q14),Starter!$P$7:$P$66,0),2),"")</f>
        <v/>
      </c>
      <c r="D13" s="68" t="str">
        <f ca="1">IFERROR(INDEX(Starter!$A$7:$P$66,MATCH(+SMALL(Starter!$P$7:$P$66,Starter!Q14),Starter!$P$7:$P$66,0),3),"")</f>
        <v/>
      </c>
      <c r="E13" s="67" t="str">
        <f ca="1">IFERROR(INDEX(Starter!$A$7:$P$66,MATCH(+SMALL(Starter!$P$7:$P$66,Starter!Q14),Starter!$P$7:$P$66,0),4),"")</f>
        <v/>
      </c>
      <c r="F13" s="69" t="str">
        <f ca="1">IFERROR(INDEX(Starter!$A$7:$P$66,MATCH(+SMALL(Starter!$P$7:$P$66,Starter!Q14),Starter!$P$7:$P$66,0),7),"")</f>
        <v/>
      </c>
      <c r="G13" s="538" t="str">
        <f ca="1">IFERROR(INDEX(Starter!$A$7:$P$66,MATCH(+SMALL(Starter!$P$7:$P$66,Starter!Q14),Starter!$P$7:$P$66,0),8),"")</f>
        <v/>
      </c>
      <c r="H13" s="70" t="str">
        <f ca="1">IF(ISERROR(IF(ISBLANK(Starter!I14),"",+INDEX(Starter!$A$7:$P$66,MATCH(+SMALL(Starter!$P$7:$P$66,Starter!Q14),Starter!$P$7:$P$66,0),9))),"",IF(ISBLANK(Starter!I14),"",+INDEX(Starter!$A$7:$P$66,MATCH(+SMALL(Starter!$P$7:$P$66,Starter!Q14),Starter!$P$7:$P$66,0),9)))</f>
        <v/>
      </c>
      <c r="I13" s="71" t="str">
        <f ca="1">+IF(H13="","",VLOOKUP(H13,Rechnen!$A$1:$B$13,2,FALSE))</f>
        <v/>
      </c>
      <c r="J13" s="70" t="str">
        <f ca="1">IF(ISERROR(IF(ISBLANK(Starter!J14),"",+INDEX(Starter!$A$7:$P$66,MATCH(+SMALL(Starter!$P$7:$P$66,Starter!Q14),Starter!$P$7:$P$66,0),10))),"",IF(ISBLANK(Starter!J14),"",+INDEX(Starter!$A$7:$P$66,MATCH(+SMALL(Starter!$P$7:$P$66,Starter!Q14),Starter!$P$7:$P$66,0),10)))</f>
        <v/>
      </c>
      <c r="K13" s="71" t="str">
        <f ca="1">+IF(J13="","",VLOOKUP(J13,Rechnen!$A$1:$B$13,2,FALSE))</f>
        <v/>
      </c>
      <c r="L13" s="70" t="str">
        <f ca="1">IF(ISERROR(IF(ISBLANK(Starter!K14),"",+INDEX(Starter!$A$7:$P$66,MATCH(+SMALL(Starter!$P$7:$P$66,Starter!Q14),Starter!$P$7:$P$66,0),11))),"",IF(ISBLANK(Starter!K14),"",+INDEX(Starter!$A$7:$P$66,MATCH(+SMALL(Starter!$P$7:$P$66,Starter!Q14),Starter!$P$7:$P$66,0),11)))</f>
        <v/>
      </c>
      <c r="M13" s="71" t="str">
        <f ca="1">+IF(L13="","",VLOOKUP(L13,Rechnen!$A$1:$B$13,2,FALSE))</f>
        <v/>
      </c>
      <c r="N13" s="72" t="str">
        <f ca="1">IF(ISERROR(+INDEX(Starter!$A$7:$P$66,MATCH(+SMALL(Starter!$P$7:$P$66,Starter!Q14),Starter!$P$7:$P$66,0),12))=TRUE,"",+INDEX(Starter!$A$7:$P$66,MATCH(+SMALL(Starter!$P$7:$P$66,Starter!Q14),Starter!$P$7:$P$66,0),12))</f>
        <v/>
      </c>
      <c r="O13" s="72" t="str">
        <f ca="1">IF(ISERROR(+INDEX(Starter!$A$7:$P$66,MATCH(+SMALL(Starter!$P$7:$P$66,Starter!Q14),Starter!$P$7:$P$66,0),13))=TRUE,"",+INDEX(Starter!$A$7:$P$66,MATCH(+SMALL(Starter!$P$7:$P$66,Starter!Q14),Starter!$P$7:$P$66,0),13))</f>
        <v/>
      </c>
      <c r="P13" s="471" t="str">
        <f ca="1">IF(ISERROR(+INDEX(Starter!$A$7:$P$66,MATCH(+SMALL(Starter!$P$7:$P$66,Starter!Q14),Starter!$P$7:$P$66,0),14))=TRUE,"",+INDEX(Starter!$A$7:$P$66,MATCH(+SMALL(Starter!$P$7:$P$66,Starter!Q14),Starter!$P$7:$P$66,0),14))</f>
        <v/>
      </c>
      <c r="Q13" s="74" t="str">
        <f ca="1">IF(ISERROR(+INDEX(Starter!$A$7:$P$66,MATCH(+SMALL(Starter!$P$7:$P$66,Starter!Q14),Starter!$P$7:$P$66,0),15))=TRUE,"",+INDEX(Starter!$A$7:$P$66,MATCH(+SMALL(Starter!$P$7:$P$66,Starter!Q14),Starter!$P$7:$P$66,0),15))</f>
        <v/>
      </c>
      <c r="R13" s="75" t="str">
        <f t="shared" ca="1" si="0"/>
        <v/>
      </c>
      <c r="S13" s="147"/>
      <c r="T13" s="56">
        <f t="shared" ca="1" si="1"/>
        <v>0</v>
      </c>
      <c r="U13" s="76">
        <f t="shared" ca="1" si="2"/>
        <v>0</v>
      </c>
      <c r="W13" s="76">
        <f t="shared" ca="1" si="3"/>
        <v>0</v>
      </c>
      <c r="X13" s="76">
        <f t="shared" ca="1" si="4"/>
        <v>0</v>
      </c>
      <c r="Y13" s="76">
        <f t="shared" ca="1" si="5"/>
        <v>0</v>
      </c>
      <c r="Z13" s="76">
        <f ca="1">IF(Stammdaten!$C$20=1,IF(W13=1,1,),IF(Stammdaten!$C$20=2,IF(AND(W13=1,X13=1),1,),IF(Stammdaten!$C$20=3,IF(AND(W13=1,X13=1,Y13=1),1,),)))</f>
        <v>0</v>
      </c>
    </row>
    <row r="14" spans="1:26" ht="24.75" customHeight="1">
      <c r="A14" s="466" t="str">
        <f ca="1">IF(Z14=1,,IF(B14="","",IF(F14&gt;F13,1,IF(O14&gt;O13,A13+1,IF(N14&lt;N13,A13+1,IF(T14&lt;T13,A13+1,IF(P14&gt;P13,A13+1,IF(U14&gt;U13,A13+1,IF(Q14&gt;Q13,A13+1,A13)))))))))</f>
        <v/>
      </c>
      <c r="B14" s="66" t="str">
        <f ca="1">IFERROR(INDEX(Starter!$A$7:$P$66,MATCH(+SMALL(Starter!$P$7:$P$66,Starter!Q15),Starter!$P$7:$P$66,0),1),"")</f>
        <v/>
      </c>
      <c r="C14" s="67" t="str">
        <f ca="1">IFERROR(INDEX(Starter!$A$7:$P$66,MATCH(+SMALL(Starter!$P$7:$P$66,Starter!Q15),Starter!$P$7:$P$66,0),2),"")</f>
        <v/>
      </c>
      <c r="D14" s="68" t="str">
        <f ca="1">IFERROR(INDEX(Starter!$A$7:$P$66,MATCH(+SMALL(Starter!$P$7:$P$66,Starter!Q15),Starter!$P$7:$P$66,0),3),"")</f>
        <v/>
      </c>
      <c r="E14" s="67" t="str">
        <f ca="1">IFERROR(INDEX(Starter!$A$7:$P$66,MATCH(+SMALL(Starter!$P$7:$P$66,Starter!Q15),Starter!$P$7:$P$66,0),4),"")</f>
        <v/>
      </c>
      <c r="F14" s="69" t="str">
        <f ca="1">IFERROR(INDEX(Starter!$A$7:$P$66,MATCH(+SMALL(Starter!$P$7:$P$66,Starter!Q15),Starter!$P$7:$P$66,0),7),"")</f>
        <v/>
      </c>
      <c r="G14" s="538" t="str">
        <f ca="1">IFERROR(INDEX(Starter!$A$7:$P$66,MATCH(+SMALL(Starter!$P$7:$P$66,Starter!Q15),Starter!$P$7:$P$66,0),8),"")</f>
        <v/>
      </c>
      <c r="H14" s="70" t="str">
        <f ca="1">IF(ISERROR(IF(ISBLANK(Starter!I15),"",+INDEX(Starter!$A$7:$P$66,MATCH(+SMALL(Starter!$P$7:$P$66,Starter!Q15),Starter!$P$7:$P$66,0),9))),"",IF(ISBLANK(Starter!I15),"",+INDEX(Starter!$A$7:$P$66,MATCH(+SMALL(Starter!$P$7:$P$66,Starter!Q15),Starter!$P$7:$P$66,0),9)))</f>
        <v/>
      </c>
      <c r="I14" s="71" t="str">
        <f ca="1">+IF(H14="","",VLOOKUP(H14,Rechnen!$A$1:$B$13,2,FALSE))</f>
        <v/>
      </c>
      <c r="J14" s="70" t="str">
        <f ca="1">IF(ISERROR(IF(ISBLANK(Starter!J15),"",+INDEX(Starter!$A$7:$P$66,MATCH(+SMALL(Starter!$P$7:$P$66,Starter!Q15),Starter!$P$7:$P$66,0),10))),"",IF(ISBLANK(Starter!J15),"",+INDEX(Starter!$A$7:$P$66,MATCH(+SMALL(Starter!$P$7:$P$66,Starter!Q15),Starter!$P$7:$P$66,0),10)))</f>
        <v/>
      </c>
      <c r="K14" s="71" t="str">
        <f ca="1">+IF(J14="","",VLOOKUP(J14,Rechnen!$A$1:$B$13,2,FALSE))</f>
        <v/>
      </c>
      <c r="L14" s="70" t="str">
        <f ca="1">IF(ISERROR(IF(ISBLANK(Starter!K15),"",+INDEX(Starter!$A$7:$P$66,MATCH(+SMALL(Starter!$P$7:$P$66,Starter!Q15),Starter!$P$7:$P$66,0),11))),"",IF(ISBLANK(Starter!K15),"",+INDEX(Starter!$A$7:$P$66,MATCH(+SMALL(Starter!$P$7:$P$66,Starter!Q15),Starter!$P$7:$P$66,0),11)))</f>
        <v/>
      </c>
      <c r="M14" s="71" t="str">
        <f ca="1">+IF(L14="","",VLOOKUP(L14,Rechnen!$A$1:$B$13,2,FALSE))</f>
        <v/>
      </c>
      <c r="N14" s="72" t="str">
        <f ca="1">IF(ISERROR(+INDEX(Starter!$A$7:$P$66,MATCH(+SMALL(Starter!$P$7:$P$66,Starter!Q15),Starter!$P$7:$P$66,0),12))=TRUE,"",+INDEX(Starter!$A$7:$P$66,MATCH(+SMALL(Starter!$P$7:$P$66,Starter!Q15),Starter!$P$7:$P$66,0),12))</f>
        <v/>
      </c>
      <c r="O14" s="72" t="str">
        <f ca="1">IF(ISERROR(+INDEX(Starter!$A$7:$P$66,MATCH(+SMALL(Starter!$P$7:$P$66,Starter!Q15),Starter!$P$7:$P$66,0),13))=TRUE,"",+INDEX(Starter!$A$7:$P$66,MATCH(+SMALL(Starter!$P$7:$P$66,Starter!Q15),Starter!$P$7:$P$66,0),13))</f>
        <v/>
      </c>
      <c r="P14" s="471" t="str">
        <f ca="1">IF(ISERROR(+INDEX(Starter!$A$7:$P$66,MATCH(+SMALL(Starter!$P$7:$P$66,Starter!Q15),Starter!$P$7:$P$66,0),14))=TRUE,"",+INDEX(Starter!$A$7:$P$66,MATCH(+SMALL(Starter!$P$7:$P$66,Starter!Q15),Starter!$P$7:$P$66,0),14))</f>
        <v/>
      </c>
      <c r="Q14" s="74" t="str">
        <f ca="1">IF(ISERROR(+INDEX(Starter!$A$7:$P$66,MATCH(+SMALL(Starter!$P$7:$P$66,Starter!Q15),Starter!$P$7:$P$66,0),15))=TRUE,"",+INDEX(Starter!$A$7:$P$66,MATCH(+SMALL(Starter!$P$7:$P$66,Starter!Q15),Starter!$P$7:$P$66,0),15))</f>
        <v/>
      </c>
      <c r="R14" s="75" t="str">
        <f t="shared" ca="1" si="0"/>
        <v/>
      </c>
      <c r="S14" s="147"/>
      <c r="T14" s="56">
        <f t="shared" ca="1" si="1"/>
        <v>0</v>
      </c>
      <c r="U14" s="76">
        <f t="shared" ca="1" si="2"/>
        <v>0</v>
      </c>
      <c r="W14" s="76">
        <f t="shared" ca="1" si="3"/>
        <v>0</v>
      </c>
      <c r="X14" s="76">
        <f t="shared" ca="1" si="4"/>
        <v>0</v>
      </c>
      <c r="Y14" s="76">
        <f t="shared" ca="1" si="5"/>
        <v>0</v>
      </c>
      <c r="Z14" s="76">
        <f ca="1">IF(Stammdaten!$C$20=1,IF(W14=1,1,),IF(Stammdaten!$C$20=2,IF(AND(W14=1,X14=1),1,),IF(Stammdaten!$C$20=3,IF(AND(W14=1,X14=1,Y14=1),1,),)))</f>
        <v>0</v>
      </c>
    </row>
    <row r="15" spans="1:26" ht="24.75" customHeight="1">
      <c r="A15" s="466" t="str">
        <f t="shared" ref="A15:A65" ca="1" si="7">IF(Z15=1,,IF(B15="","",IF(F15&gt;F14,1,IF(O15&gt;O14,A14+1,IF(N15&lt;N14,A14+1,IF(T15&lt;T14,A14+1,IF(P15&gt;P14,A14+1,IF(U15&gt;U14,A14+1,IF(Q15&gt;Q14,A14+1,A14)))))))))</f>
        <v/>
      </c>
      <c r="B15" s="66" t="str">
        <f ca="1">IFERROR(INDEX(Starter!$A$7:$P$66,MATCH(+SMALL(Starter!$P$7:$P$66,Starter!Q16),Starter!$P$7:$P$66,0),1),"")</f>
        <v/>
      </c>
      <c r="C15" s="67" t="str">
        <f ca="1">IFERROR(INDEX(Starter!$A$7:$P$66,MATCH(+SMALL(Starter!$P$7:$P$66,Starter!Q16),Starter!$P$7:$P$66,0),2),"")</f>
        <v/>
      </c>
      <c r="D15" s="68" t="str">
        <f ca="1">IFERROR(INDEX(Starter!$A$7:$P$66,MATCH(+SMALL(Starter!$P$7:$P$66,Starter!Q16),Starter!$P$7:$P$66,0),3),"")</f>
        <v/>
      </c>
      <c r="E15" s="67" t="str">
        <f ca="1">IFERROR(INDEX(Starter!$A$7:$P$66,MATCH(+SMALL(Starter!$P$7:$P$66,Starter!Q16),Starter!$P$7:$P$66,0),4),"")</f>
        <v/>
      </c>
      <c r="F15" s="69" t="str">
        <f ca="1">IFERROR(INDEX(Starter!$A$7:$P$66,MATCH(+SMALL(Starter!$P$7:$P$66,Starter!Q16),Starter!$P$7:$P$66,0),7),"")</f>
        <v/>
      </c>
      <c r="G15" s="538" t="str">
        <f ca="1">IFERROR(INDEX(Starter!$A$7:$P$66,MATCH(+SMALL(Starter!$P$7:$P$66,Starter!Q16),Starter!$P$7:$P$66,0),8),"")</f>
        <v/>
      </c>
      <c r="H15" s="70" t="str">
        <f ca="1">IF(ISERROR(IF(ISBLANK(Starter!I16),"",+INDEX(Starter!$A$7:$P$66,MATCH(+SMALL(Starter!$P$7:$P$66,Starter!Q16),Starter!$P$7:$P$66,0),9))),"",IF(ISBLANK(Starter!I16),"",+INDEX(Starter!$A$7:$P$66,MATCH(+SMALL(Starter!$P$7:$P$66,Starter!Q16),Starter!$P$7:$P$66,0),9)))</f>
        <v/>
      </c>
      <c r="I15" s="71" t="str">
        <f ca="1">+IF(H15="","",VLOOKUP(H15,Rechnen!$A$1:$B$13,2,FALSE))</f>
        <v/>
      </c>
      <c r="J15" s="70" t="str">
        <f ca="1">IF(ISERROR(IF(ISBLANK(Starter!J16),"",+INDEX(Starter!$A$7:$P$66,MATCH(+SMALL(Starter!$P$7:$P$66,Starter!Q16),Starter!$P$7:$P$66,0),10))),"",IF(ISBLANK(Starter!J16),"",+INDEX(Starter!$A$7:$P$66,MATCH(+SMALL(Starter!$P$7:$P$66,Starter!Q16),Starter!$P$7:$P$66,0),10)))</f>
        <v/>
      </c>
      <c r="K15" s="71" t="str">
        <f ca="1">+IF(J15="","",VLOOKUP(J15,Rechnen!$A$1:$B$13,2,FALSE))</f>
        <v/>
      </c>
      <c r="L15" s="70" t="str">
        <f ca="1">IF(ISERROR(IF(ISBLANK(Starter!K16),"",+INDEX(Starter!$A$7:$P$66,MATCH(+SMALL(Starter!$P$7:$P$66,Starter!Q16),Starter!$P$7:$P$66,0),11))),"",IF(ISBLANK(Starter!K16),"",+INDEX(Starter!$A$7:$P$66,MATCH(+SMALL(Starter!$P$7:$P$66,Starter!Q16),Starter!$P$7:$P$66,0),11)))</f>
        <v/>
      </c>
      <c r="M15" s="71" t="str">
        <f ca="1">+IF(L15="","",VLOOKUP(L15,Rechnen!$A$1:$B$13,2,FALSE))</f>
        <v/>
      </c>
      <c r="N15" s="72" t="str">
        <f ca="1">IF(ISERROR(+INDEX(Starter!$A$7:$P$66,MATCH(+SMALL(Starter!$P$7:$P$66,Starter!Q16),Starter!$P$7:$P$66,0),12))=TRUE,"",+INDEX(Starter!$A$7:$P$66,MATCH(+SMALL(Starter!$P$7:$P$66,Starter!Q16),Starter!$P$7:$P$66,0),12))</f>
        <v/>
      </c>
      <c r="O15" s="72" t="str">
        <f ca="1">IF(ISERROR(+INDEX(Starter!$A$7:$P$66,MATCH(+SMALL(Starter!$P$7:$P$66,Starter!Q16),Starter!$P$7:$P$66,0),13))=TRUE,"",+INDEX(Starter!$A$7:$P$66,MATCH(+SMALL(Starter!$P$7:$P$66,Starter!Q16),Starter!$P$7:$P$66,0),13))</f>
        <v/>
      </c>
      <c r="P15" s="471" t="str">
        <f ca="1">IF(ISERROR(+INDEX(Starter!$A$7:$P$66,MATCH(+SMALL(Starter!$P$7:$P$66,Starter!Q16),Starter!$P$7:$P$66,0),14))=TRUE,"",+INDEX(Starter!$A$7:$P$66,MATCH(+SMALL(Starter!$P$7:$P$66,Starter!Q16),Starter!$P$7:$P$66,0),14))</f>
        <v/>
      </c>
      <c r="Q15" s="74" t="str">
        <f ca="1">IF(ISERROR(+INDEX(Starter!$A$7:$P$66,MATCH(+SMALL(Starter!$P$7:$P$66,Starter!Q16),Starter!$P$7:$P$66,0),15))=TRUE,"",+INDEX(Starter!$A$7:$P$66,MATCH(+SMALL(Starter!$P$7:$P$66,Starter!Q16),Starter!$P$7:$P$66,0),15))</f>
        <v/>
      </c>
      <c r="R15" s="75" t="str">
        <f t="shared" ca="1" si="0"/>
        <v/>
      </c>
      <c r="S15" s="147"/>
      <c r="T15" s="56">
        <f t="shared" ca="1" si="1"/>
        <v>0</v>
      </c>
      <c r="U15" s="76">
        <f t="shared" ca="1" si="2"/>
        <v>0</v>
      </c>
      <c r="W15" s="76">
        <f t="shared" ca="1" si="3"/>
        <v>0</v>
      </c>
      <c r="X15" s="76">
        <f t="shared" ca="1" si="4"/>
        <v>0</v>
      </c>
      <c r="Y15" s="76">
        <f t="shared" ca="1" si="5"/>
        <v>0</v>
      </c>
      <c r="Z15" s="76">
        <f ca="1">IF(Stammdaten!$C$20=1,IF(W15=1,1,),IF(Stammdaten!$C$20=2,IF(AND(W15=1,X15=1),1,),IF(Stammdaten!$C$20=3,IF(AND(W15=1,X15=1,Y15=1),1,),)))</f>
        <v>0</v>
      </c>
    </row>
    <row r="16" spans="1:26" ht="24.75" customHeight="1">
      <c r="A16" s="466" t="str">
        <f t="shared" ca="1" si="7"/>
        <v/>
      </c>
      <c r="B16" s="66" t="str">
        <f ca="1">IFERROR(INDEX(Starter!$A$7:$P$66,MATCH(+SMALL(Starter!$P$7:$P$66,Starter!Q17),Starter!$P$7:$P$66,0),1),"")</f>
        <v/>
      </c>
      <c r="C16" s="67" t="str">
        <f ca="1">IFERROR(INDEX(Starter!$A$7:$P$66,MATCH(+SMALL(Starter!$P$7:$P$66,Starter!Q17),Starter!$P$7:$P$66,0),2),"")</f>
        <v/>
      </c>
      <c r="D16" s="68" t="str">
        <f ca="1">IFERROR(INDEX(Starter!$A$7:$P$66,MATCH(+SMALL(Starter!$P$7:$P$66,Starter!Q17),Starter!$P$7:$P$66,0),3),"")</f>
        <v/>
      </c>
      <c r="E16" s="67" t="str">
        <f ca="1">IFERROR(INDEX(Starter!$A$7:$P$66,MATCH(+SMALL(Starter!$P$7:$P$66,Starter!Q17),Starter!$P$7:$P$66,0),4),"")</f>
        <v/>
      </c>
      <c r="F16" s="69" t="str">
        <f ca="1">IFERROR(INDEX(Starter!$A$7:$P$66,MATCH(+SMALL(Starter!$P$7:$P$66,Starter!Q17),Starter!$P$7:$P$66,0),7),"")</f>
        <v/>
      </c>
      <c r="G16" s="538" t="str">
        <f ca="1">IFERROR(INDEX(Starter!$A$7:$P$66,MATCH(+SMALL(Starter!$P$7:$P$66,Starter!Q17),Starter!$P$7:$P$66,0),8),"")</f>
        <v/>
      </c>
      <c r="H16" s="70" t="str">
        <f ca="1">IF(ISERROR(IF(ISBLANK(Starter!I17),"",+INDEX(Starter!$A$7:$P$66,MATCH(+SMALL(Starter!$P$7:$P$66,Starter!Q17),Starter!$P$7:$P$66,0),9))),"",IF(ISBLANK(Starter!I17),"",+INDEX(Starter!$A$7:$P$66,MATCH(+SMALL(Starter!$P$7:$P$66,Starter!Q17),Starter!$P$7:$P$66,0),9)))</f>
        <v/>
      </c>
      <c r="I16" s="71" t="str">
        <f ca="1">+IF(H16="","",VLOOKUP(H16,Rechnen!$A$1:$B$13,2,FALSE))</f>
        <v/>
      </c>
      <c r="J16" s="70" t="str">
        <f ca="1">IF(ISERROR(IF(ISBLANK(Starter!J17),"",+INDEX(Starter!$A$7:$P$66,MATCH(+SMALL(Starter!$P$7:$P$66,Starter!Q17),Starter!$P$7:$P$66,0),10))),"",IF(ISBLANK(Starter!J17),"",+INDEX(Starter!$A$7:$P$66,MATCH(+SMALL(Starter!$P$7:$P$66,Starter!Q17),Starter!$P$7:$P$66,0),10)))</f>
        <v/>
      </c>
      <c r="K16" s="71" t="str">
        <f ca="1">+IF(J16="","",VLOOKUP(J16,Rechnen!$A$1:$B$13,2,FALSE))</f>
        <v/>
      </c>
      <c r="L16" s="70" t="str">
        <f ca="1">IF(ISERROR(IF(ISBLANK(Starter!K17),"",+INDEX(Starter!$A$7:$P$66,MATCH(+SMALL(Starter!$P$7:$P$66,Starter!Q17),Starter!$P$7:$P$66,0),11))),"",IF(ISBLANK(Starter!K17),"",+INDEX(Starter!$A$7:$P$66,MATCH(+SMALL(Starter!$P$7:$P$66,Starter!Q17),Starter!$P$7:$P$66,0),11)))</f>
        <v/>
      </c>
      <c r="M16" s="71" t="str">
        <f ca="1">+IF(L16="","",VLOOKUP(L16,Rechnen!$A$1:$B$13,2,FALSE))</f>
        <v/>
      </c>
      <c r="N16" s="72" t="str">
        <f ca="1">IF(ISERROR(+INDEX(Starter!$A$7:$P$66,MATCH(+SMALL(Starter!$P$7:$P$66,Starter!Q17),Starter!$P$7:$P$66,0),12))=TRUE,"",+INDEX(Starter!$A$7:$P$66,MATCH(+SMALL(Starter!$P$7:$P$66,Starter!Q17),Starter!$P$7:$P$66,0),12))</f>
        <v/>
      </c>
      <c r="O16" s="72" t="str">
        <f ca="1">IF(ISERROR(+INDEX(Starter!$A$7:$P$66,MATCH(+SMALL(Starter!$P$7:$P$66,Starter!Q17),Starter!$P$7:$P$66,0),13))=TRUE,"",+INDEX(Starter!$A$7:$P$66,MATCH(+SMALL(Starter!$P$7:$P$66,Starter!Q17),Starter!$P$7:$P$66,0),13))</f>
        <v/>
      </c>
      <c r="P16" s="471" t="str">
        <f ca="1">IF(ISERROR(+INDEX(Starter!$A$7:$P$66,MATCH(+SMALL(Starter!$P$7:$P$66,Starter!Q17),Starter!$P$7:$P$66,0),14))=TRUE,"",+INDEX(Starter!$A$7:$P$66,MATCH(+SMALL(Starter!$P$7:$P$66,Starter!Q17),Starter!$P$7:$P$66,0),14))</f>
        <v/>
      </c>
      <c r="Q16" s="74" t="str">
        <f ca="1">IF(ISERROR(+INDEX(Starter!$A$7:$P$66,MATCH(+SMALL(Starter!$P$7:$P$66,Starter!Q17),Starter!$P$7:$P$66,0),15))=TRUE,"",+INDEX(Starter!$A$7:$P$66,MATCH(+SMALL(Starter!$P$7:$P$66,Starter!Q17),Starter!$P$7:$P$66,0),15))</f>
        <v/>
      </c>
      <c r="R16" s="75" t="str">
        <f t="shared" ca="1" si="0"/>
        <v/>
      </c>
      <c r="S16" s="147"/>
      <c r="T16" s="56">
        <f t="shared" ca="1" si="1"/>
        <v>0</v>
      </c>
      <c r="U16" s="76">
        <f t="shared" ca="1" si="2"/>
        <v>0</v>
      </c>
      <c r="W16" s="76">
        <f t="shared" ca="1" si="3"/>
        <v>0</v>
      </c>
      <c r="X16" s="76">
        <f t="shared" ca="1" si="4"/>
        <v>0</v>
      </c>
      <c r="Y16" s="76">
        <f t="shared" ca="1" si="5"/>
        <v>0</v>
      </c>
      <c r="Z16" s="76">
        <f ca="1">IF(Stammdaten!$C$20=1,IF(W16=1,1,),IF(Stammdaten!$C$20=2,IF(AND(W16=1,X16=1),1,),IF(Stammdaten!$C$20=3,IF(AND(W16=1,X16=1,Y16=1),1,),)))</f>
        <v>0</v>
      </c>
    </row>
    <row r="17" spans="1:26" ht="24.75" customHeight="1">
      <c r="A17" s="466" t="str">
        <f t="shared" ca="1" si="7"/>
        <v/>
      </c>
      <c r="B17" s="66" t="str">
        <f ca="1">IFERROR(INDEX(Starter!$A$7:$P$66,MATCH(+SMALL(Starter!$P$7:$P$66,Starter!Q18),Starter!$P$7:$P$66,0),1),"")</f>
        <v/>
      </c>
      <c r="C17" s="67" t="str">
        <f ca="1">IFERROR(INDEX(Starter!$A$7:$P$66,MATCH(+SMALL(Starter!$P$7:$P$66,Starter!Q18),Starter!$P$7:$P$66,0),2),"")</f>
        <v/>
      </c>
      <c r="D17" s="68" t="str">
        <f ca="1">IFERROR(INDEX(Starter!$A$7:$P$66,MATCH(+SMALL(Starter!$P$7:$P$66,Starter!Q18),Starter!$P$7:$P$66,0),3),"")</f>
        <v/>
      </c>
      <c r="E17" s="67" t="str">
        <f ca="1">IFERROR(INDEX(Starter!$A$7:$P$66,MATCH(+SMALL(Starter!$P$7:$P$66,Starter!Q18),Starter!$P$7:$P$66,0),4),"")</f>
        <v/>
      </c>
      <c r="F17" s="69" t="str">
        <f ca="1">IFERROR(INDEX(Starter!$A$7:$P$66,MATCH(+SMALL(Starter!$P$7:$P$66,Starter!Q18),Starter!$P$7:$P$66,0),7),"")</f>
        <v/>
      </c>
      <c r="G17" s="538" t="str">
        <f ca="1">IFERROR(INDEX(Starter!$A$7:$P$66,MATCH(+SMALL(Starter!$P$7:$P$66,Starter!Q18),Starter!$P$7:$P$66,0),8),"")</f>
        <v/>
      </c>
      <c r="H17" s="70" t="str">
        <f ca="1">IF(ISERROR(IF(ISBLANK(Starter!I18),"",+INDEX(Starter!$A$7:$P$66,MATCH(+SMALL(Starter!$P$7:$P$66,Starter!Q18),Starter!$P$7:$P$66,0),9))),"",IF(ISBLANK(Starter!I18),"",+INDEX(Starter!$A$7:$P$66,MATCH(+SMALL(Starter!$P$7:$P$66,Starter!Q18),Starter!$P$7:$P$66,0),9)))</f>
        <v/>
      </c>
      <c r="I17" s="71" t="str">
        <f ca="1">+IF(H17="","",VLOOKUP(H17,Rechnen!$A$1:$B$13,2,FALSE))</f>
        <v/>
      </c>
      <c r="J17" s="70" t="str">
        <f ca="1">IF(ISERROR(IF(ISBLANK(Starter!J18),"",+INDEX(Starter!$A$7:$P$66,MATCH(+SMALL(Starter!$P$7:$P$66,Starter!Q18),Starter!$P$7:$P$66,0),10))),"",IF(ISBLANK(Starter!J18),"",+INDEX(Starter!$A$7:$P$66,MATCH(+SMALL(Starter!$P$7:$P$66,Starter!Q18),Starter!$P$7:$P$66,0),10)))</f>
        <v/>
      </c>
      <c r="K17" s="71" t="str">
        <f ca="1">+IF(J17="","",VLOOKUP(J17,Rechnen!$A$1:$B$13,2,FALSE))</f>
        <v/>
      </c>
      <c r="L17" s="70" t="str">
        <f ca="1">IF(ISERROR(IF(ISBLANK(Starter!K18),"",+INDEX(Starter!$A$7:$P$66,MATCH(+SMALL(Starter!$P$7:$P$66,Starter!Q18),Starter!$P$7:$P$66,0),11))),"",IF(ISBLANK(Starter!K18),"",+INDEX(Starter!$A$7:$P$66,MATCH(+SMALL(Starter!$P$7:$P$66,Starter!Q18),Starter!$P$7:$P$66,0),11)))</f>
        <v/>
      </c>
      <c r="M17" s="71" t="str">
        <f ca="1">+IF(L17="","",VLOOKUP(L17,Rechnen!$A$1:$B$13,2,FALSE))</f>
        <v/>
      </c>
      <c r="N17" s="72" t="str">
        <f ca="1">IF(ISERROR(+INDEX(Starter!$A$7:$P$66,MATCH(+SMALL(Starter!$P$7:$P$66,Starter!Q18),Starter!$P$7:$P$66,0),12))=TRUE,"",+INDEX(Starter!$A$7:$P$66,MATCH(+SMALL(Starter!$P$7:$P$66,Starter!Q18),Starter!$P$7:$P$66,0),12))</f>
        <v/>
      </c>
      <c r="O17" s="72" t="str">
        <f ca="1">IF(ISERROR(+INDEX(Starter!$A$7:$P$66,MATCH(+SMALL(Starter!$P$7:$P$66,Starter!Q18),Starter!$P$7:$P$66,0),13))=TRUE,"",+INDEX(Starter!$A$7:$P$66,MATCH(+SMALL(Starter!$P$7:$P$66,Starter!Q18),Starter!$P$7:$P$66,0),13))</f>
        <v/>
      </c>
      <c r="P17" s="471" t="str">
        <f ca="1">IF(ISERROR(+INDEX(Starter!$A$7:$P$66,MATCH(+SMALL(Starter!$P$7:$P$66,Starter!Q18),Starter!$P$7:$P$66,0),14))=TRUE,"",+INDEX(Starter!$A$7:$P$66,MATCH(+SMALL(Starter!$P$7:$P$66,Starter!Q18),Starter!$P$7:$P$66,0),14))</f>
        <v/>
      </c>
      <c r="Q17" s="74" t="str">
        <f ca="1">IF(ISERROR(+INDEX(Starter!$A$7:$P$66,MATCH(+SMALL(Starter!$P$7:$P$66,Starter!Q18),Starter!$P$7:$P$66,0),15))=TRUE,"",+INDEX(Starter!$A$7:$P$66,MATCH(+SMALL(Starter!$P$7:$P$66,Starter!Q18),Starter!$P$7:$P$66,0),15))</f>
        <v/>
      </c>
      <c r="R17" s="75" t="str">
        <f t="shared" ca="1" si="0"/>
        <v/>
      </c>
      <c r="S17" s="147"/>
      <c r="T17" s="56">
        <f t="shared" ca="1" si="1"/>
        <v>0</v>
      </c>
      <c r="U17" s="76">
        <f t="shared" ca="1" si="2"/>
        <v>0</v>
      </c>
      <c r="W17" s="76">
        <f t="shared" ca="1" si="3"/>
        <v>0</v>
      </c>
      <c r="X17" s="76">
        <f t="shared" ca="1" si="4"/>
        <v>0</v>
      </c>
      <c r="Y17" s="76">
        <f t="shared" ca="1" si="5"/>
        <v>0</v>
      </c>
      <c r="Z17" s="76">
        <f ca="1">IF(Stammdaten!$C$20=1,IF(W17=1,1,),IF(Stammdaten!$C$20=2,IF(AND(W17=1,X17=1),1,),IF(Stammdaten!$C$20=3,IF(AND(W17=1,X17=1,Y17=1),1,),)))</f>
        <v>0</v>
      </c>
    </row>
    <row r="18" spans="1:26" ht="24.75" customHeight="1">
      <c r="A18" s="466" t="str">
        <f t="shared" ca="1" si="7"/>
        <v/>
      </c>
      <c r="B18" s="66" t="str">
        <f ca="1">IFERROR(INDEX(Starter!$A$7:$P$66,MATCH(+SMALL(Starter!$P$7:$P$66,Starter!Q19),Starter!$P$7:$P$66,0),1),"")</f>
        <v/>
      </c>
      <c r="C18" s="67" t="str">
        <f ca="1">IFERROR(INDEX(Starter!$A$7:$P$66,MATCH(+SMALL(Starter!$P$7:$P$66,Starter!Q19),Starter!$P$7:$P$66,0),2),"")</f>
        <v/>
      </c>
      <c r="D18" s="68" t="str">
        <f ca="1">IFERROR(INDEX(Starter!$A$7:$P$66,MATCH(+SMALL(Starter!$P$7:$P$66,Starter!Q19),Starter!$P$7:$P$66,0),3),"")</f>
        <v/>
      </c>
      <c r="E18" s="67" t="str">
        <f ca="1">IFERROR(INDEX(Starter!$A$7:$P$66,MATCH(+SMALL(Starter!$P$7:$P$66,Starter!Q19),Starter!$P$7:$P$66,0),4),"")</f>
        <v/>
      </c>
      <c r="F18" s="69" t="str">
        <f ca="1">IFERROR(INDEX(Starter!$A$7:$P$66,MATCH(+SMALL(Starter!$P$7:$P$66,Starter!Q19),Starter!$P$7:$P$66,0),7),"")</f>
        <v/>
      </c>
      <c r="G18" s="538" t="str">
        <f ca="1">IFERROR(INDEX(Starter!$A$7:$P$66,MATCH(+SMALL(Starter!$P$7:$P$66,Starter!Q19),Starter!$P$7:$P$66,0),8),"")</f>
        <v/>
      </c>
      <c r="H18" s="70" t="str">
        <f ca="1">IF(ISERROR(IF(ISBLANK(Starter!I19),"",+INDEX(Starter!$A$7:$P$66,MATCH(+SMALL(Starter!$P$7:$P$66,Starter!Q19),Starter!$P$7:$P$66,0),9))),"",IF(ISBLANK(Starter!I19),"",+INDEX(Starter!$A$7:$P$66,MATCH(+SMALL(Starter!$P$7:$P$66,Starter!Q19),Starter!$P$7:$P$66,0),9)))</f>
        <v/>
      </c>
      <c r="I18" s="71" t="str">
        <f ca="1">+IF(H18="","",VLOOKUP(H18,Rechnen!$A$1:$B$13,2,FALSE))</f>
        <v/>
      </c>
      <c r="J18" s="70" t="str">
        <f ca="1">IF(ISERROR(IF(ISBLANK(Starter!J19),"",+INDEX(Starter!$A$7:$P$66,MATCH(+SMALL(Starter!$P$7:$P$66,Starter!Q19),Starter!$P$7:$P$66,0),10))),"",IF(ISBLANK(Starter!J19),"",+INDEX(Starter!$A$7:$P$66,MATCH(+SMALL(Starter!$P$7:$P$66,Starter!Q19),Starter!$P$7:$P$66,0),10)))</f>
        <v/>
      </c>
      <c r="K18" s="71" t="str">
        <f ca="1">+IF(J18="","",VLOOKUP(J18,Rechnen!$A$1:$B$13,2,FALSE))</f>
        <v/>
      </c>
      <c r="L18" s="70" t="str">
        <f ca="1">IF(ISERROR(IF(ISBLANK(Starter!K19),"",+INDEX(Starter!$A$7:$P$66,MATCH(+SMALL(Starter!$P$7:$P$66,Starter!Q19),Starter!$P$7:$P$66,0),11))),"",IF(ISBLANK(Starter!K19),"",+INDEX(Starter!$A$7:$P$66,MATCH(+SMALL(Starter!$P$7:$P$66,Starter!Q19),Starter!$P$7:$P$66,0),11)))</f>
        <v/>
      </c>
      <c r="M18" s="71" t="str">
        <f ca="1">+IF(L18="","",VLOOKUP(L18,Rechnen!$A$1:$B$13,2,FALSE))</f>
        <v/>
      </c>
      <c r="N18" s="72" t="str">
        <f ca="1">IF(ISERROR(+INDEX(Starter!$A$7:$P$66,MATCH(+SMALL(Starter!$P$7:$P$66,Starter!Q19),Starter!$P$7:$P$66,0),12))=TRUE,"",+INDEX(Starter!$A$7:$P$66,MATCH(+SMALL(Starter!$P$7:$P$66,Starter!Q19),Starter!$P$7:$P$66,0),12))</f>
        <v/>
      </c>
      <c r="O18" s="72" t="str">
        <f ca="1">IF(ISERROR(+INDEX(Starter!$A$7:$P$66,MATCH(+SMALL(Starter!$P$7:$P$66,Starter!Q19),Starter!$P$7:$P$66,0),13))=TRUE,"",+INDEX(Starter!$A$7:$P$66,MATCH(+SMALL(Starter!$P$7:$P$66,Starter!Q19),Starter!$P$7:$P$66,0),13))</f>
        <v/>
      </c>
      <c r="P18" s="471" t="str">
        <f ca="1">IF(ISERROR(+INDEX(Starter!$A$7:$P$66,MATCH(+SMALL(Starter!$P$7:$P$66,Starter!Q19),Starter!$P$7:$P$66,0),14))=TRUE,"",+INDEX(Starter!$A$7:$P$66,MATCH(+SMALL(Starter!$P$7:$P$66,Starter!Q19),Starter!$P$7:$P$66,0),14))</f>
        <v/>
      </c>
      <c r="Q18" s="74" t="str">
        <f ca="1">IF(ISERROR(+INDEX(Starter!$A$7:$P$66,MATCH(+SMALL(Starter!$P$7:$P$66,Starter!Q19),Starter!$P$7:$P$66,0),15))=TRUE,"",+INDEX(Starter!$A$7:$P$66,MATCH(+SMALL(Starter!$P$7:$P$66,Starter!Q19),Starter!$P$7:$P$66,0),15))</f>
        <v/>
      </c>
      <c r="R18" s="75" t="str">
        <f t="shared" ca="1" si="0"/>
        <v/>
      </c>
      <c r="S18" s="147"/>
      <c r="T18" s="56">
        <f t="shared" ca="1" si="1"/>
        <v>0</v>
      </c>
      <c r="U18" s="76">
        <f t="shared" ca="1" si="2"/>
        <v>0</v>
      </c>
      <c r="W18" s="76">
        <f t="shared" ca="1" si="3"/>
        <v>0</v>
      </c>
      <c r="X18" s="76">
        <f t="shared" ca="1" si="4"/>
        <v>0</v>
      </c>
      <c r="Y18" s="76">
        <f t="shared" ca="1" si="5"/>
        <v>0</v>
      </c>
      <c r="Z18" s="76">
        <f ca="1">IF(Stammdaten!$C$20=1,IF(W18=1,1,),IF(Stammdaten!$C$20=2,IF(AND(W18=1,X18=1),1,),IF(Stammdaten!$C$20=3,IF(AND(W18=1,X18=1,Y18=1),1,),)))</f>
        <v>0</v>
      </c>
    </row>
    <row r="19" spans="1:26" ht="24.75" customHeight="1">
      <c r="A19" s="466" t="str">
        <f t="shared" ca="1" si="7"/>
        <v/>
      </c>
      <c r="B19" s="66" t="str">
        <f ca="1">IFERROR(INDEX(Starter!$A$7:$P$66,MATCH(+SMALL(Starter!$P$7:$P$66,Starter!Q20),Starter!$P$7:$P$66,0),1),"")</f>
        <v/>
      </c>
      <c r="C19" s="67" t="str">
        <f ca="1">IFERROR(INDEX(Starter!$A$7:$P$66,MATCH(+SMALL(Starter!$P$7:$P$66,Starter!Q20),Starter!$P$7:$P$66,0),2),"")</f>
        <v/>
      </c>
      <c r="D19" s="68" t="str">
        <f ca="1">IFERROR(INDEX(Starter!$A$7:$P$66,MATCH(+SMALL(Starter!$P$7:$P$66,Starter!Q20),Starter!$P$7:$P$66,0),3),"")</f>
        <v/>
      </c>
      <c r="E19" s="67" t="str">
        <f ca="1">IFERROR(INDEX(Starter!$A$7:$P$66,MATCH(+SMALL(Starter!$P$7:$P$66,Starter!Q20),Starter!$P$7:$P$66,0),4),"")</f>
        <v/>
      </c>
      <c r="F19" s="69" t="str">
        <f ca="1">IFERROR(INDEX(Starter!$A$7:$P$66,MATCH(+SMALL(Starter!$P$7:$P$66,Starter!Q20),Starter!$P$7:$P$66,0),7),"")</f>
        <v/>
      </c>
      <c r="G19" s="538" t="str">
        <f ca="1">IFERROR(INDEX(Starter!$A$7:$P$66,MATCH(+SMALL(Starter!$P$7:$P$66,Starter!Q20),Starter!$P$7:$P$66,0),8),"")</f>
        <v/>
      </c>
      <c r="H19" s="70" t="str">
        <f ca="1">IF(ISERROR(IF(ISBLANK(Starter!I20),"",+INDEX(Starter!$A$7:$P$66,MATCH(+SMALL(Starter!$P$7:$P$66,Starter!Q20),Starter!$P$7:$P$66,0),9))),"",IF(ISBLANK(Starter!I20),"",+INDEX(Starter!$A$7:$P$66,MATCH(+SMALL(Starter!$P$7:$P$66,Starter!Q20),Starter!$P$7:$P$66,0),9)))</f>
        <v/>
      </c>
      <c r="I19" s="71" t="str">
        <f ca="1">+IF(H19="","",VLOOKUP(H19,Rechnen!$A$1:$B$13,2,FALSE))</f>
        <v/>
      </c>
      <c r="J19" s="70" t="str">
        <f ca="1">IF(ISERROR(IF(ISBLANK(Starter!J20),"",+INDEX(Starter!$A$7:$P$66,MATCH(+SMALL(Starter!$P$7:$P$66,Starter!Q20),Starter!$P$7:$P$66,0),10))),"",IF(ISBLANK(Starter!J20),"",+INDEX(Starter!$A$7:$P$66,MATCH(+SMALL(Starter!$P$7:$P$66,Starter!Q20),Starter!$P$7:$P$66,0),10)))</f>
        <v/>
      </c>
      <c r="K19" s="71" t="str">
        <f ca="1">+IF(J19="","",VLOOKUP(J19,Rechnen!$A$1:$B$13,2,FALSE))</f>
        <v/>
      </c>
      <c r="L19" s="70" t="str">
        <f ca="1">IF(ISERROR(IF(ISBLANK(Starter!K20),"",+INDEX(Starter!$A$7:$P$66,MATCH(+SMALL(Starter!$P$7:$P$66,Starter!Q20),Starter!$P$7:$P$66,0),11))),"",IF(ISBLANK(Starter!K20),"",+INDEX(Starter!$A$7:$P$66,MATCH(+SMALL(Starter!$P$7:$P$66,Starter!Q20),Starter!$P$7:$P$66,0),11)))</f>
        <v/>
      </c>
      <c r="M19" s="71" t="str">
        <f ca="1">+IF(L19="","",VLOOKUP(L19,Rechnen!$A$1:$B$13,2,FALSE))</f>
        <v/>
      </c>
      <c r="N19" s="72" t="str">
        <f ca="1">IF(ISERROR(+INDEX(Starter!$A$7:$P$66,MATCH(+SMALL(Starter!$P$7:$P$66,Starter!Q20),Starter!$P$7:$P$66,0),12))=TRUE,"",+INDEX(Starter!$A$7:$P$66,MATCH(+SMALL(Starter!$P$7:$P$66,Starter!Q20),Starter!$P$7:$P$66,0),12))</f>
        <v/>
      </c>
      <c r="O19" s="72" t="str">
        <f ca="1">IF(ISERROR(+INDEX(Starter!$A$7:$P$66,MATCH(+SMALL(Starter!$P$7:$P$66,Starter!Q20),Starter!$P$7:$P$66,0),13))=TRUE,"",+INDEX(Starter!$A$7:$P$66,MATCH(+SMALL(Starter!$P$7:$P$66,Starter!Q20),Starter!$P$7:$P$66,0),13))</f>
        <v/>
      </c>
      <c r="P19" s="471" t="str">
        <f ca="1">IF(ISERROR(+INDEX(Starter!$A$7:$P$66,MATCH(+SMALL(Starter!$P$7:$P$66,Starter!Q20),Starter!$P$7:$P$66,0),14))=TRUE,"",+INDEX(Starter!$A$7:$P$66,MATCH(+SMALL(Starter!$P$7:$P$66,Starter!Q20),Starter!$P$7:$P$66,0),14))</f>
        <v/>
      </c>
      <c r="Q19" s="74" t="str">
        <f ca="1">IF(ISERROR(+INDEX(Starter!$A$7:$P$66,MATCH(+SMALL(Starter!$P$7:$P$66,Starter!Q20),Starter!$P$7:$P$66,0),15))=TRUE,"",+INDEX(Starter!$A$7:$P$66,MATCH(+SMALL(Starter!$P$7:$P$66,Starter!Q20),Starter!$P$7:$P$66,0),15))</f>
        <v/>
      </c>
      <c r="R19" s="75" t="str">
        <f t="shared" ca="1" si="0"/>
        <v/>
      </c>
      <c r="S19" s="147"/>
      <c r="T19" s="56">
        <f t="shared" ca="1" si="1"/>
        <v>0</v>
      </c>
      <c r="U19" s="76">
        <f t="shared" ca="1" si="2"/>
        <v>0</v>
      </c>
      <c r="W19" s="76">
        <f t="shared" ca="1" si="3"/>
        <v>0</v>
      </c>
      <c r="X19" s="76">
        <f t="shared" ca="1" si="4"/>
        <v>0</v>
      </c>
      <c r="Y19" s="76">
        <f t="shared" ca="1" si="5"/>
        <v>0</v>
      </c>
      <c r="Z19" s="76">
        <f ca="1">IF(Stammdaten!$C$20=1,IF(W19=1,1,),IF(Stammdaten!$C$20=2,IF(AND(W19=1,X19=1),1,),IF(Stammdaten!$C$20=3,IF(AND(W19=1,X19=1,Y19=1),1,),)))</f>
        <v>0</v>
      </c>
    </row>
    <row r="20" spans="1:26" ht="24.75" customHeight="1">
      <c r="A20" s="466" t="str">
        <f t="shared" ca="1" si="7"/>
        <v/>
      </c>
      <c r="B20" s="66" t="str">
        <f ca="1">IFERROR(INDEX(Starter!$A$7:$P$66,MATCH(+SMALL(Starter!$P$7:$P$66,Starter!Q21),Starter!$P$7:$P$66,0),1),"")</f>
        <v/>
      </c>
      <c r="C20" s="67" t="str">
        <f ca="1">IFERROR(INDEX(Starter!$A$7:$P$66,MATCH(+SMALL(Starter!$P$7:$P$66,Starter!Q21),Starter!$P$7:$P$66,0),2),"")</f>
        <v/>
      </c>
      <c r="D20" s="68" t="str">
        <f ca="1">IFERROR(INDEX(Starter!$A$7:$P$66,MATCH(+SMALL(Starter!$P$7:$P$66,Starter!Q21),Starter!$P$7:$P$66,0),3),"")</f>
        <v/>
      </c>
      <c r="E20" s="67" t="str">
        <f ca="1">IFERROR(INDEX(Starter!$A$7:$P$66,MATCH(+SMALL(Starter!$P$7:$P$66,Starter!Q21),Starter!$P$7:$P$66,0),4),"")</f>
        <v/>
      </c>
      <c r="F20" s="69" t="str">
        <f ca="1">IFERROR(INDEX(Starter!$A$7:$P$66,MATCH(+SMALL(Starter!$P$7:$P$66,Starter!Q21),Starter!$P$7:$P$66,0),7),"")</f>
        <v/>
      </c>
      <c r="G20" s="538" t="str">
        <f ca="1">IFERROR(INDEX(Starter!$A$7:$P$66,MATCH(+SMALL(Starter!$P$7:$P$66,Starter!Q21),Starter!$P$7:$P$66,0),8),"")</f>
        <v/>
      </c>
      <c r="H20" s="70" t="str">
        <f ca="1">IF(ISERROR(IF(ISBLANK(Starter!I21),"",+INDEX(Starter!$A$7:$P$66,MATCH(+SMALL(Starter!$P$7:$P$66,Starter!Q21),Starter!$P$7:$P$66,0),9))),"",IF(ISBLANK(Starter!I21),"",+INDEX(Starter!$A$7:$P$66,MATCH(+SMALL(Starter!$P$7:$P$66,Starter!Q21),Starter!$P$7:$P$66,0),9)))</f>
        <v/>
      </c>
      <c r="I20" s="71" t="str">
        <f ca="1">+IF(H20="","",VLOOKUP(H20,Rechnen!$A$1:$B$13,2,FALSE))</f>
        <v/>
      </c>
      <c r="J20" s="70" t="str">
        <f ca="1">IF(ISERROR(IF(ISBLANK(Starter!J21),"",+INDEX(Starter!$A$7:$P$66,MATCH(+SMALL(Starter!$P$7:$P$66,Starter!Q21),Starter!$P$7:$P$66,0),10))),"",IF(ISBLANK(Starter!J21),"",+INDEX(Starter!$A$7:$P$66,MATCH(+SMALL(Starter!$P$7:$P$66,Starter!Q21),Starter!$P$7:$P$66,0),10)))</f>
        <v/>
      </c>
      <c r="K20" s="71" t="str">
        <f ca="1">+IF(J20="","",VLOOKUP(J20,Rechnen!$A$1:$B$13,2,FALSE))</f>
        <v/>
      </c>
      <c r="L20" s="70" t="str">
        <f ca="1">IF(ISERROR(IF(ISBLANK(Starter!K21),"",+INDEX(Starter!$A$7:$P$66,MATCH(+SMALL(Starter!$P$7:$P$66,Starter!Q21),Starter!$P$7:$P$66,0),11))),"",IF(ISBLANK(Starter!K21),"",+INDEX(Starter!$A$7:$P$66,MATCH(+SMALL(Starter!$P$7:$P$66,Starter!Q21),Starter!$P$7:$P$66,0),11)))</f>
        <v/>
      </c>
      <c r="M20" s="71" t="str">
        <f ca="1">+IF(L20="","",VLOOKUP(L20,Rechnen!$A$1:$B$13,2,FALSE))</f>
        <v/>
      </c>
      <c r="N20" s="72" t="str">
        <f ca="1">IF(ISERROR(+INDEX(Starter!$A$7:$P$66,MATCH(+SMALL(Starter!$P$7:$P$66,Starter!Q21),Starter!$P$7:$P$66,0),12))=TRUE,"",+INDEX(Starter!$A$7:$P$66,MATCH(+SMALL(Starter!$P$7:$P$66,Starter!Q21),Starter!$P$7:$P$66,0),12))</f>
        <v/>
      </c>
      <c r="O20" s="72" t="str">
        <f ca="1">IF(ISERROR(+INDEX(Starter!$A$7:$P$66,MATCH(+SMALL(Starter!$P$7:$P$66,Starter!Q21),Starter!$P$7:$P$66,0),13))=TRUE,"",+INDEX(Starter!$A$7:$P$66,MATCH(+SMALL(Starter!$P$7:$P$66,Starter!Q21),Starter!$P$7:$P$66,0),13))</f>
        <v/>
      </c>
      <c r="P20" s="471" t="str">
        <f ca="1">IF(ISERROR(+INDEX(Starter!$A$7:$P$66,MATCH(+SMALL(Starter!$P$7:$P$66,Starter!Q21),Starter!$P$7:$P$66,0),14))=TRUE,"",+INDEX(Starter!$A$7:$P$66,MATCH(+SMALL(Starter!$P$7:$P$66,Starter!Q21),Starter!$P$7:$P$66,0),14))</f>
        <v/>
      </c>
      <c r="Q20" s="74" t="str">
        <f ca="1">IF(ISERROR(+INDEX(Starter!$A$7:$P$66,MATCH(+SMALL(Starter!$P$7:$P$66,Starter!Q21),Starter!$P$7:$P$66,0),15))=TRUE,"",+INDEX(Starter!$A$7:$P$66,MATCH(+SMALL(Starter!$P$7:$P$66,Starter!Q21),Starter!$P$7:$P$66,0),15))</f>
        <v/>
      </c>
      <c r="R20" s="75" t="str">
        <f t="shared" ca="1" si="0"/>
        <v/>
      </c>
      <c r="S20" s="147"/>
      <c r="T20" s="56">
        <f t="shared" ca="1" si="1"/>
        <v>0</v>
      </c>
      <c r="U20" s="76">
        <f t="shared" ca="1" si="2"/>
        <v>0</v>
      </c>
      <c r="W20" s="76">
        <f t="shared" ca="1" si="3"/>
        <v>0</v>
      </c>
      <c r="X20" s="76">
        <f t="shared" ca="1" si="4"/>
        <v>0</v>
      </c>
      <c r="Y20" s="76">
        <f t="shared" ca="1" si="5"/>
        <v>0</v>
      </c>
      <c r="Z20" s="76">
        <f ca="1">IF(Stammdaten!$C$20=1,IF(W20=1,1,),IF(Stammdaten!$C$20=2,IF(AND(W20=1,X20=1),1,),IF(Stammdaten!$C$20=3,IF(AND(W20=1,X20=1,Y20=1),1,),)))</f>
        <v>0</v>
      </c>
    </row>
    <row r="21" spans="1:26" ht="24.75" customHeight="1">
      <c r="A21" s="466" t="str">
        <f t="shared" ca="1" si="7"/>
        <v/>
      </c>
      <c r="B21" s="66" t="str">
        <f ca="1">IFERROR(INDEX(Starter!$A$7:$P$66,MATCH(+SMALL(Starter!$P$7:$P$66,Starter!Q22),Starter!$P$7:$P$66,0),1),"")</f>
        <v/>
      </c>
      <c r="C21" s="67" t="str">
        <f ca="1">IFERROR(INDEX(Starter!$A$7:$P$66,MATCH(+SMALL(Starter!$P$7:$P$66,Starter!Q22),Starter!$P$7:$P$66,0),2),"")</f>
        <v/>
      </c>
      <c r="D21" s="68" t="str">
        <f ca="1">IFERROR(INDEX(Starter!$A$7:$P$66,MATCH(+SMALL(Starter!$P$7:$P$66,Starter!Q22),Starter!$P$7:$P$66,0),3),"")</f>
        <v/>
      </c>
      <c r="E21" s="67" t="str">
        <f ca="1">IFERROR(INDEX(Starter!$A$7:$P$66,MATCH(+SMALL(Starter!$P$7:$P$66,Starter!Q22),Starter!$P$7:$P$66,0),4),"")</f>
        <v/>
      </c>
      <c r="F21" s="69" t="str">
        <f ca="1">IFERROR(INDEX(Starter!$A$7:$P$66,MATCH(+SMALL(Starter!$P$7:$P$66,Starter!Q22),Starter!$P$7:$P$66,0),7),"")</f>
        <v/>
      </c>
      <c r="G21" s="538" t="str">
        <f ca="1">IFERROR(INDEX(Starter!$A$7:$P$66,MATCH(+SMALL(Starter!$P$7:$P$66,Starter!Q22),Starter!$P$7:$P$66,0),8),"")</f>
        <v/>
      </c>
      <c r="H21" s="70" t="str">
        <f ca="1">IF(ISERROR(IF(ISBLANK(Starter!I22),"",+INDEX(Starter!$A$7:$P$66,MATCH(+SMALL(Starter!$P$7:$P$66,Starter!Q22),Starter!$P$7:$P$66,0),9))),"",IF(ISBLANK(Starter!I22),"",+INDEX(Starter!$A$7:$P$66,MATCH(+SMALL(Starter!$P$7:$P$66,Starter!Q22),Starter!$P$7:$P$66,0),9)))</f>
        <v/>
      </c>
      <c r="I21" s="71" t="str">
        <f ca="1">+IF(H21="","",VLOOKUP(H21,Rechnen!$A$1:$B$13,2,FALSE))</f>
        <v/>
      </c>
      <c r="J21" s="70" t="str">
        <f ca="1">IF(ISERROR(IF(ISBLANK(Starter!J22),"",+INDEX(Starter!$A$7:$P$66,MATCH(+SMALL(Starter!$P$7:$P$66,Starter!Q22),Starter!$P$7:$P$66,0),10))),"",IF(ISBLANK(Starter!J22),"",+INDEX(Starter!$A$7:$P$66,MATCH(+SMALL(Starter!$P$7:$P$66,Starter!Q22),Starter!$P$7:$P$66,0),10)))</f>
        <v/>
      </c>
      <c r="K21" s="71" t="str">
        <f ca="1">+IF(J21="","",VLOOKUP(J21,Rechnen!$A$1:$B$13,2,FALSE))</f>
        <v/>
      </c>
      <c r="L21" s="70" t="str">
        <f ca="1">IF(ISERROR(IF(ISBLANK(Starter!K22),"",+INDEX(Starter!$A$7:$P$66,MATCH(+SMALL(Starter!$P$7:$P$66,Starter!Q22),Starter!$P$7:$P$66,0),11))),"",IF(ISBLANK(Starter!K22),"",+INDEX(Starter!$A$7:$P$66,MATCH(+SMALL(Starter!$P$7:$P$66,Starter!Q22),Starter!$P$7:$P$66,0),11)))</f>
        <v/>
      </c>
      <c r="M21" s="71" t="str">
        <f ca="1">+IF(L21="","",VLOOKUP(L21,Rechnen!$A$1:$B$13,2,FALSE))</f>
        <v/>
      </c>
      <c r="N21" s="72" t="str">
        <f ca="1">IF(ISERROR(+INDEX(Starter!$A$7:$P$66,MATCH(+SMALL(Starter!$P$7:$P$66,Starter!Q22),Starter!$P$7:$P$66,0),12))=TRUE,"",+INDEX(Starter!$A$7:$P$66,MATCH(+SMALL(Starter!$P$7:$P$66,Starter!Q22),Starter!$P$7:$P$66,0),12))</f>
        <v/>
      </c>
      <c r="O21" s="72" t="str">
        <f ca="1">IF(ISERROR(+INDEX(Starter!$A$7:$P$66,MATCH(+SMALL(Starter!$P$7:$P$66,Starter!Q22),Starter!$P$7:$P$66,0),13))=TRUE,"",+INDEX(Starter!$A$7:$P$66,MATCH(+SMALL(Starter!$P$7:$P$66,Starter!Q22),Starter!$P$7:$P$66,0),13))</f>
        <v/>
      </c>
      <c r="P21" s="471" t="str">
        <f ca="1">IF(ISERROR(+INDEX(Starter!$A$7:$P$66,MATCH(+SMALL(Starter!$P$7:$P$66,Starter!Q22),Starter!$P$7:$P$66,0),14))=TRUE,"",+INDEX(Starter!$A$7:$P$66,MATCH(+SMALL(Starter!$P$7:$P$66,Starter!Q22),Starter!$P$7:$P$66,0),14))</f>
        <v/>
      </c>
      <c r="Q21" s="74" t="str">
        <f ca="1">IF(ISERROR(+INDEX(Starter!$A$7:$P$66,MATCH(+SMALL(Starter!$P$7:$P$66,Starter!Q22),Starter!$P$7:$P$66,0),15))=TRUE,"",+INDEX(Starter!$A$7:$P$66,MATCH(+SMALL(Starter!$P$7:$P$66,Starter!Q22),Starter!$P$7:$P$66,0),15))</f>
        <v/>
      </c>
      <c r="R21" s="75" t="str">
        <f t="shared" ca="1" si="0"/>
        <v/>
      </c>
      <c r="S21" s="147"/>
      <c r="T21" s="56">
        <f t="shared" ca="1" si="1"/>
        <v>0</v>
      </c>
      <c r="U21" s="76">
        <f t="shared" ca="1" si="2"/>
        <v>0</v>
      </c>
      <c r="W21" s="76">
        <f t="shared" ca="1" si="3"/>
        <v>0</v>
      </c>
      <c r="X21" s="76">
        <f t="shared" ca="1" si="4"/>
        <v>0</v>
      </c>
      <c r="Y21" s="76">
        <f t="shared" ca="1" si="5"/>
        <v>0</v>
      </c>
      <c r="Z21" s="76">
        <f ca="1">IF(Stammdaten!$C$20=1,IF(W21=1,1,),IF(Stammdaten!$C$20=2,IF(AND(W21=1,X21=1),1,),IF(Stammdaten!$C$20=3,IF(AND(W21=1,X21=1,Y21=1),1,),)))</f>
        <v>0</v>
      </c>
    </row>
    <row r="22" spans="1:26" ht="24.75" customHeight="1">
      <c r="A22" s="466" t="str">
        <f t="shared" ca="1" si="7"/>
        <v/>
      </c>
      <c r="B22" s="66" t="str">
        <f ca="1">IFERROR(INDEX(Starter!$A$7:$P$66,MATCH(+SMALL(Starter!$P$7:$P$66,Starter!Q23),Starter!$P$7:$P$66,0),1),"")</f>
        <v/>
      </c>
      <c r="C22" s="67" t="str">
        <f ca="1">IFERROR(INDEX(Starter!$A$7:$P$66,MATCH(+SMALL(Starter!$P$7:$P$66,Starter!Q23),Starter!$P$7:$P$66,0),2),"")</f>
        <v/>
      </c>
      <c r="D22" s="68" t="str">
        <f ca="1">IFERROR(INDEX(Starter!$A$7:$P$66,MATCH(+SMALL(Starter!$P$7:$P$66,Starter!Q23),Starter!$P$7:$P$66,0),3),"")</f>
        <v/>
      </c>
      <c r="E22" s="67" t="str">
        <f ca="1">IFERROR(INDEX(Starter!$A$7:$P$66,MATCH(+SMALL(Starter!$P$7:$P$66,Starter!Q23),Starter!$P$7:$P$66,0),4),"")</f>
        <v/>
      </c>
      <c r="F22" s="69" t="str">
        <f ca="1">IFERROR(INDEX(Starter!$A$7:$P$66,MATCH(+SMALL(Starter!$P$7:$P$66,Starter!Q23),Starter!$P$7:$P$66,0),7),"")</f>
        <v/>
      </c>
      <c r="G22" s="538" t="str">
        <f ca="1">IFERROR(INDEX(Starter!$A$7:$P$66,MATCH(+SMALL(Starter!$P$7:$P$66,Starter!Q23),Starter!$P$7:$P$66,0),8),"")</f>
        <v/>
      </c>
      <c r="H22" s="70" t="str">
        <f ca="1">IF(ISERROR(IF(ISBLANK(Starter!I23),"",+INDEX(Starter!$A$7:$P$66,MATCH(+SMALL(Starter!$P$7:$P$66,Starter!Q23),Starter!$P$7:$P$66,0),9))),"",IF(ISBLANK(Starter!I23),"",+INDEX(Starter!$A$7:$P$66,MATCH(+SMALL(Starter!$P$7:$P$66,Starter!Q23),Starter!$P$7:$P$66,0),9)))</f>
        <v/>
      </c>
      <c r="I22" s="71" t="str">
        <f ca="1">+IF(H22="","",VLOOKUP(H22,Rechnen!$A$1:$B$13,2,FALSE))</f>
        <v/>
      </c>
      <c r="J22" s="70" t="str">
        <f ca="1">IF(ISERROR(IF(ISBLANK(Starter!J23),"",+INDEX(Starter!$A$7:$P$66,MATCH(+SMALL(Starter!$P$7:$P$66,Starter!Q23),Starter!$P$7:$P$66,0),10))),"",IF(ISBLANK(Starter!J23),"",+INDEX(Starter!$A$7:$P$66,MATCH(+SMALL(Starter!$P$7:$P$66,Starter!Q23),Starter!$P$7:$P$66,0),10)))</f>
        <v/>
      </c>
      <c r="K22" s="71" t="str">
        <f ca="1">+IF(J22="","",VLOOKUP(J22,Rechnen!$A$1:$B$13,2,FALSE))</f>
        <v/>
      </c>
      <c r="L22" s="70" t="str">
        <f ca="1">IF(ISERROR(IF(ISBLANK(Starter!K23),"",+INDEX(Starter!$A$7:$P$66,MATCH(+SMALL(Starter!$P$7:$P$66,Starter!Q23),Starter!$P$7:$P$66,0),11))),"",IF(ISBLANK(Starter!K23),"",+INDEX(Starter!$A$7:$P$66,MATCH(+SMALL(Starter!$P$7:$P$66,Starter!Q23),Starter!$P$7:$P$66,0),11)))</f>
        <v/>
      </c>
      <c r="M22" s="71" t="str">
        <f ca="1">+IF(L22="","",VLOOKUP(L22,Rechnen!$A$1:$B$13,2,FALSE))</f>
        <v/>
      </c>
      <c r="N22" s="72" t="str">
        <f ca="1">IF(ISERROR(+INDEX(Starter!$A$7:$P$66,MATCH(+SMALL(Starter!$P$7:$P$66,Starter!Q23),Starter!$P$7:$P$66,0),12))=TRUE,"",+INDEX(Starter!$A$7:$P$66,MATCH(+SMALL(Starter!$P$7:$P$66,Starter!Q23),Starter!$P$7:$P$66,0),12))</f>
        <v/>
      </c>
      <c r="O22" s="72" t="str">
        <f ca="1">IF(ISERROR(+INDEX(Starter!$A$7:$P$66,MATCH(+SMALL(Starter!$P$7:$P$66,Starter!Q23),Starter!$P$7:$P$66,0),13))=TRUE,"",+INDEX(Starter!$A$7:$P$66,MATCH(+SMALL(Starter!$P$7:$P$66,Starter!Q23),Starter!$P$7:$P$66,0),13))</f>
        <v/>
      </c>
      <c r="P22" s="471" t="str">
        <f ca="1">IF(ISERROR(+INDEX(Starter!$A$7:$P$66,MATCH(+SMALL(Starter!$P$7:$P$66,Starter!Q23),Starter!$P$7:$P$66,0),14))=TRUE,"",+INDEX(Starter!$A$7:$P$66,MATCH(+SMALL(Starter!$P$7:$P$66,Starter!Q23),Starter!$P$7:$P$66,0),14))</f>
        <v/>
      </c>
      <c r="Q22" s="74" t="str">
        <f ca="1">IF(ISERROR(+INDEX(Starter!$A$7:$P$66,MATCH(+SMALL(Starter!$P$7:$P$66,Starter!Q23),Starter!$P$7:$P$66,0),15))=TRUE,"",+INDEX(Starter!$A$7:$P$66,MATCH(+SMALL(Starter!$P$7:$P$66,Starter!Q23),Starter!$P$7:$P$66,0),15))</f>
        <v/>
      </c>
      <c r="R22" s="75" t="str">
        <f t="shared" ca="1" si="0"/>
        <v/>
      </c>
      <c r="S22" s="147"/>
      <c r="T22" s="56">
        <f t="shared" ca="1" si="1"/>
        <v>0</v>
      </c>
      <c r="U22" s="76">
        <f t="shared" ca="1" si="2"/>
        <v>0</v>
      </c>
      <c r="W22" s="76">
        <f t="shared" ca="1" si="3"/>
        <v>0</v>
      </c>
      <c r="X22" s="76">
        <f t="shared" ca="1" si="4"/>
        <v>0</v>
      </c>
      <c r="Y22" s="76">
        <f t="shared" ca="1" si="5"/>
        <v>0</v>
      </c>
      <c r="Z22" s="76">
        <f ca="1">IF(Stammdaten!$C$20=1,IF(W22=1,1,),IF(Stammdaten!$C$20=2,IF(AND(W22=1,X22=1),1,),IF(Stammdaten!$C$20=3,IF(AND(W22=1,X22=1,Y22=1),1,),)))</f>
        <v>0</v>
      </c>
    </row>
    <row r="23" spans="1:26" ht="24.75" customHeight="1">
      <c r="A23" s="466" t="str">
        <f t="shared" ca="1" si="7"/>
        <v/>
      </c>
      <c r="B23" s="66" t="str">
        <f ca="1">IFERROR(INDEX(Starter!$A$7:$P$66,MATCH(+SMALL(Starter!$P$7:$P$66,Starter!Q24),Starter!$P$7:$P$66,0),1),"")</f>
        <v/>
      </c>
      <c r="C23" s="67" t="str">
        <f ca="1">IFERROR(INDEX(Starter!$A$7:$P$66,MATCH(+SMALL(Starter!$P$7:$P$66,Starter!Q24),Starter!$P$7:$P$66,0),2),"")</f>
        <v/>
      </c>
      <c r="D23" s="68" t="str">
        <f ca="1">IFERROR(INDEX(Starter!$A$7:$P$66,MATCH(+SMALL(Starter!$P$7:$P$66,Starter!Q24),Starter!$P$7:$P$66,0),3),"")</f>
        <v/>
      </c>
      <c r="E23" s="67" t="str">
        <f ca="1">IFERROR(INDEX(Starter!$A$7:$P$66,MATCH(+SMALL(Starter!$P$7:$P$66,Starter!Q24),Starter!$P$7:$P$66,0),4),"")</f>
        <v/>
      </c>
      <c r="F23" s="69" t="str">
        <f ca="1">IFERROR(INDEX(Starter!$A$7:$P$66,MATCH(+SMALL(Starter!$P$7:$P$66,Starter!Q24),Starter!$P$7:$P$66,0),7),"")</f>
        <v/>
      </c>
      <c r="G23" s="538" t="str">
        <f ca="1">IFERROR(INDEX(Starter!$A$7:$P$66,MATCH(+SMALL(Starter!$P$7:$P$66,Starter!Q24),Starter!$P$7:$P$66,0),8),"")</f>
        <v/>
      </c>
      <c r="H23" s="70" t="str">
        <f ca="1">IF(ISERROR(IF(ISBLANK(Starter!I24),"",+INDEX(Starter!$A$7:$P$66,MATCH(+SMALL(Starter!$P$7:$P$66,Starter!Q24),Starter!$P$7:$P$66,0),9))),"",IF(ISBLANK(Starter!I24),"",+INDEX(Starter!$A$7:$P$66,MATCH(+SMALL(Starter!$P$7:$P$66,Starter!Q24),Starter!$P$7:$P$66,0),9)))</f>
        <v/>
      </c>
      <c r="I23" s="71" t="str">
        <f ca="1">+IF(H23="","",VLOOKUP(H23,Rechnen!$A$1:$B$13,2,FALSE))</f>
        <v/>
      </c>
      <c r="J23" s="70" t="str">
        <f ca="1">IF(ISERROR(IF(ISBLANK(Starter!J24),"",+INDEX(Starter!$A$7:$P$66,MATCH(+SMALL(Starter!$P$7:$P$66,Starter!Q24),Starter!$P$7:$P$66,0),10))),"",IF(ISBLANK(Starter!J24),"",+INDEX(Starter!$A$7:$P$66,MATCH(+SMALL(Starter!$P$7:$P$66,Starter!Q24),Starter!$P$7:$P$66,0),10)))</f>
        <v/>
      </c>
      <c r="K23" s="71" t="str">
        <f ca="1">+IF(J23="","",VLOOKUP(J23,Rechnen!$A$1:$B$13,2,FALSE))</f>
        <v/>
      </c>
      <c r="L23" s="70" t="str">
        <f ca="1">IF(ISERROR(IF(ISBLANK(Starter!K24),"",+INDEX(Starter!$A$7:$P$66,MATCH(+SMALL(Starter!$P$7:$P$66,Starter!Q24),Starter!$P$7:$P$66,0),11))),"",IF(ISBLANK(Starter!K24),"",+INDEX(Starter!$A$7:$P$66,MATCH(+SMALL(Starter!$P$7:$P$66,Starter!Q24),Starter!$P$7:$P$66,0),11)))</f>
        <v/>
      </c>
      <c r="M23" s="71" t="str">
        <f ca="1">+IF(L23="","",VLOOKUP(L23,Rechnen!$A$1:$B$13,2,FALSE))</f>
        <v/>
      </c>
      <c r="N23" s="72" t="str">
        <f ca="1">IF(ISERROR(+INDEX(Starter!$A$7:$P$66,MATCH(+SMALL(Starter!$P$7:$P$66,Starter!Q24),Starter!$P$7:$P$66,0),12))=TRUE,"",+INDEX(Starter!$A$7:$P$66,MATCH(+SMALL(Starter!$P$7:$P$66,Starter!Q24),Starter!$P$7:$P$66,0),12))</f>
        <v/>
      </c>
      <c r="O23" s="72" t="str">
        <f ca="1">IF(ISERROR(+INDEX(Starter!$A$7:$P$66,MATCH(+SMALL(Starter!$P$7:$P$66,Starter!Q24),Starter!$P$7:$P$66,0),13))=TRUE,"",+INDEX(Starter!$A$7:$P$66,MATCH(+SMALL(Starter!$P$7:$P$66,Starter!Q24),Starter!$P$7:$P$66,0),13))</f>
        <v/>
      </c>
      <c r="P23" s="471" t="str">
        <f ca="1">IF(ISERROR(+INDEX(Starter!$A$7:$P$66,MATCH(+SMALL(Starter!$P$7:$P$66,Starter!Q24),Starter!$P$7:$P$66,0),14))=TRUE,"",+INDEX(Starter!$A$7:$P$66,MATCH(+SMALL(Starter!$P$7:$P$66,Starter!Q24),Starter!$P$7:$P$66,0),14))</f>
        <v/>
      </c>
      <c r="Q23" s="74" t="str">
        <f ca="1">IF(ISERROR(+INDEX(Starter!$A$7:$P$66,MATCH(+SMALL(Starter!$P$7:$P$66,Starter!Q24),Starter!$P$7:$P$66,0),15))=TRUE,"",+INDEX(Starter!$A$7:$P$66,MATCH(+SMALL(Starter!$P$7:$P$66,Starter!Q24),Starter!$P$7:$P$66,0),15))</f>
        <v/>
      </c>
      <c r="R23" s="75" t="str">
        <f t="shared" ca="1" si="0"/>
        <v/>
      </c>
      <c r="S23" s="147"/>
      <c r="T23" s="56">
        <f t="shared" ca="1" si="1"/>
        <v>0</v>
      </c>
      <c r="U23" s="76">
        <f t="shared" ca="1" si="2"/>
        <v>0</v>
      </c>
      <c r="W23" s="76">
        <f t="shared" ca="1" si="3"/>
        <v>0</v>
      </c>
      <c r="X23" s="76">
        <f t="shared" ca="1" si="4"/>
        <v>0</v>
      </c>
      <c r="Y23" s="76">
        <f t="shared" ca="1" si="5"/>
        <v>0</v>
      </c>
      <c r="Z23" s="76">
        <f ca="1">IF(Stammdaten!$C$20=1,IF(W23=1,1,),IF(Stammdaten!$C$20=2,IF(AND(W23=1,X23=1),1,),IF(Stammdaten!$C$20=3,IF(AND(W23=1,X23=1,Y23=1),1,),)))</f>
        <v>0</v>
      </c>
    </row>
    <row r="24" spans="1:26" ht="24.75" customHeight="1">
      <c r="A24" s="466" t="str">
        <f t="shared" ca="1" si="7"/>
        <v/>
      </c>
      <c r="B24" s="66" t="str">
        <f ca="1">IFERROR(INDEX(Starter!$A$7:$P$66,MATCH(+SMALL(Starter!$P$7:$P$66,Starter!Q25),Starter!$P$7:$P$66,0),1),"")</f>
        <v/>
      </c>
      <c r="C24" s="67" t="str">
        <f ca="1">IFERROR(INDEX(Starter!$A$7:$P$66,MATCH(+SMALL(Starter!$P$7:$P$66,Starter!Q25),Starter!$P$7:$P$66,0),2),"")</f>
        <v/>
      </c>
      <c r="D24" s="68" t="str">
        <f ca="1">IFERROR(INDEX(Starter!$A$7:$P$66,MATCH(+SMALL(Starter!$P$7:$P$66,Starter!Q25),Starter!$P$7:$P$66,0),3),"")</f>
        <v/>
      </c>
      <c r="E24" s="67" t="str">
        <f ca="1">IFERROR(INDEX(Starter!$A$7:$P$66,MATCH(+SMALL(Starter!$P$7:$P$66,Starter!Q25),Starter!$P$7:$P$66,0),4),"")</f>
        <v/>
      </c>
      <c r="F24" s="69" t="str">
        <f ca="1">IFERROR(INDEX(Starter!$A$7:$P$66,MATCH(+SMALL(Starter!$P$7:$P$66,Starter!Q25),Starter!$P$7:$P$66,0),7),"")</f>
        <v/>
      </c>
      <c r="G24" s="538" t="str">
        <f ca="1">IFERROR(INDEX(Starter!$A$7:$P$66,MATCH(+SMALL(Starter!$P$7:$P$66,Starter!Q25),Starter!$P$7:$P$66,0),8),"")</f>
        <v/>
      </c>
      <c r="H24" s="70" t="str">
        <f ca="1">IF(ISERROR(IF(ISBLANK(Starter!I25),"",+INDEX(Starter!$A$7:$P$66,MATCH(+SMALL(Starter!$P$7:$P$66,Starter!Q25),Starter!$P$7:$P$66,0),9))),"",IF(ISBLANK(Starter!I25),"",+INDEX(Starter!$A$7:$P$66,MATCH(+SMALL(Starter!$P$7:$P$66,Starter!Q25),Starter!$P$7:$P$66,0),9)))</f>
        <v/>
      </c>
      <c r="I24" s="71" t="str">
        <f ca="1">+IF(H24="","",VLOOKUP(H24,Rechnen!$A$1:$B$13,2,FALSE))</f>
        <v/>
      </c>
      <c r="J24" s="70" t="str">
        <f ca="1">IF(ISERROR(IF(ISBLANK(Starter!J25),"",+INDEX(Starter!$A$7:$P$66,MATCH(+SMALL(Starter!$P$7:$P$66,Starter!Q25),Starter!$P$7:$P$66,0),10))),"",IF(ISBLANK(Starter!J25),"",+INDEX(Starter!$A$7:$P$66,MATCH(+SMALL(Starter!$P$7:$P$66,Starter!Q25),Starter!$P$7:$P$66,0),10)))</f>
        <v/>
      </c>
      <c r="K24" s="71" t="str">
        <f ca="1">+IF(J24="","",VLOOKUP(J24,Rechnen!$A$1:$B$13,2,FALSE))</f>
        <v/>
      </c>
      <c r="L24" s="70" t="str">
        <f ca="1">IF(ISERROR(IF(ISBLANK(Starter!K25),"",+INDEX(Starter!$A$7:$P$66,MATCH(+SMALL(Starter!$P$7:$P$66,Starter!Q25),Starter!$P$7:$P$66,0),11))),"",IF(ISBLANK(Starter!K25),"",+INDEX(Starter!$A$7:$P$66,MATCH(+SMALL(Starter!$P$7:$P$66,Starter!Q25),Starter!$P$7:$P$66,0),11)))</f>
        <v/>
      </c>
      <c r="M24" s="71" t="str">
        <f ca="1">+IF(L24="","",VLOOKUP(L24,Rechnen!$A$1:$B$13,2,FALSE))</f>
        <v/>
      </c>
      <c r="N24" s="72" t="str">
        <f ca="1">IF(ISERROR(+INDEX(Starter!$A$7:$P$66,MATCH(+SMALL(Starter!$P$7:$P$66,Starter!Q25),Starter!$P$7:$P$66,0),12))=TRUE,"",+INDEX(Starter!$A$7:$P$66,MATCH(+SMALL(Starter!$P$7:$P$66,Starter!Q25),Starter!$P$7:$P$66,0),12))</f>
        <v/>
      </c>
      <c r="O24" s="72" t="str">
        <f ca="1">IF(ISERROR(+INDEX(Starter!$A$7:$P$66,MATCH(+SMALL(Starter!$P$7:$P$66,Starter!Q25),Starter!$P$7:$P$66,0),13))=TRUE,"",+INDEX(Starter!$A$7:$P$66,MATCH(+SMALL(Starter!$P$7:$P$66,Starter!Q25),Starter!$P$7:$P$66,0),13))</f>
        <v/>
      </c>
      <c r="P24" s="471" t="str">
        <f ca="1">IF(ISERROR(+INDEX(Starter!$A$7:$P$66,MATCH(+SMALL(Starter!$P$7:$P$66,Starter!Q25),Starter!$P$7:$P$66,0),14))=TRUE,"",+INDEX(Starter!$A$7:$P$66,MATCH(+SMALL(Starter!$P$7:$P$66,Starter!Q25),Starter!$P$7:$P$66,0),14))</f>
        <v/>
      </c>
      <c r="Q24" s="74" t="str">
        <f ca="1">IF(ISERROR(+INDEX(Starter!$A$7:$P$66,MATCH(+SMALL(Starter!$P$7:$P$66,Starter!Q25),Starter!$P$7:$P$66,0),15))=TRUE,"",+INDEX(Starter!$A$7:$P$66,MATCH(+SMALL(Starter!$P$7:$P$66,Starter!Q25),Starter!$P$7:$P$66,0),15))</f>
        <v/>
      </c>
      <c r="R24" s="75" t="str">
        <f t="shared" ca="1" si="0"/>
        <v/>
      </c>
      <c r="S24" s="147"/>
      <c r="T24" s="56">
        <f t="shared" ca="1" si="1"/>
        <v>0</v>
      </c>
      <c r="U24" s="76">
        <f t="shared" ca="1" si="2"/>
        <v>0</v>
      </c>
      <c r="W24" s="76">
        <f t="shared" ca="1" si="3"/>
        <v>0</v>
      </c>
      <c r="X24" s="76">
        <f t="shared" ca="1" si="4"/>
        <v>0</v>
      </c>
      <c r="Y24" s="76">
        <f t="shared" ca="1" si="5"/>
        <v>0</v>
      </c>
      <c r="Z24" s="76">
        <f ca="1">IF(Stammdaten!$C$20=1,IF(W24=1,1,),IF(Stammdaten!$C$20=2,IF(AND(W24=1,X24=1),1,),IF(Stammdaten!$C$20=3,IF(AND(W24=1,X24=1,Y24=1),1,),)))</f>
        <v>0</v>
      </c>
    </row>
    <row r="25" spans="1:26" ht="24.75" customHeight="1">
      <c r="A25" s="466" t="str">
        <f t="shared" ca="1" si="7"/>
        <v/>
      </c>
      <c r="B25" s="66" t="str">
        <f ca="1">IFERROR(INDEX(Starter!$A$7:$P$66,MATCH(+SMALL(Starter!$P$7:$P$66,Starter!Q26),Starter!$P$7:$P$66,0),1),"")</f>
        <v/>
      </c>
      <c r="C25" s="67" t="str">
        <f ca="1">IFERROR(INDEX(Starter!$A$7:$P$66,MATCH(+SMALL(Starter!$P$7:$P$66,Starter!Q26),Starter!$P$7:$P$66,0),2),"")</f>
        <v/>
      </c>
      <c r="D25" s="68" t="str">
        <f ca="1">IFERROR(INDEX(Starter!$A$7:$P$66,MATCH(+SMALL(Starter!$P$7:$P$66,Starter!Q26),Starter!$P$7:$P$66,0),3),"")</f>
        <v/>
      </c>
      <c r="E25" s="67" t="str">
        <f ca="1">IFERROR(INDEX(Starter!$A$7:$P$66,MATCH(+SMALL(Starter!$P$7:$P$66,Starter!Q26),Starter!$P$7:$P$66,0),4),"")</f>
        <v/>
      </c>
      <c r="F25" s="69" t="str">
        <f ca="1">IFERROR(INDEX(Starter!$A$7:$P$66,MATCH(+SMALL(Starter!$P$7:$P$66,Starter!Q26),Starter!$P$7:$P$66,0),7),"")</f>
        <v/>
      </c>
      <c r="G25" s="538" t="str">
        <f ca="1">IFERROR(INDEX(Starter!$A$7:$P$66,MATCH(+SMALL(Starter!$P$7:$P$66,Starter!Q26),Starter!$P$7:$P$66,0),8),"")</f>
        <v/>
      </c>
      <c r="H25" s="70" t="str">
        <f ca="1">IF(ISERROR(IF(ISBLANK(Starter!I26),"",+INDEX(Starter!$A$7:$P$66,MATCH(+SMALL(Starter!$P$7:$P$66,Starter!Q26),Starter!$P$7:$P$66,0),9))),"",IF(ISBLANK(Starter!I26),"",+INDEX(Starter!$A$7:$P$66,MATCH(+SMALL(Starter!$P$7:$P$66,Starter!Q26),Starter!$P$7:$P$66,0),9)))</f>
        <v/>
      </c>
      <c r="I25" s="71" t="str">
        <f ca="1">+IF(H25="","",VLOOKUP(H25,Rechnen!$A$1:$B$13,2,FALSE))</f>
        <v/>
      </c>
      <c r="J25" s="70" t="str">
        <f ca="1">IF(ISERROR(IF(ISBLANK(Starter!J26),"",+INDEX(Starter!$A$7:$P$66,MATCH(+SMALL(Starter!$P$7:$P$66,Starter!Q26),Starter!$P$7:$P$66,0),10))),"",IF(ISBLANK(Starter!J26),"",+INDEX(Starter!$A$7:$P$66,MATCH(+SMALL(Starter!$P$7:$P$66,Starter!Q26),Starter!$P$7:$P$66,0),10)))</f>
        <v/>
      </c>
      <c r="K25" s="71" t="str">
        <f ca="1">+IF(J25="","",VLOOKUP(J25,Rechnen!$A$1:$B$13,2,FALSE))</f>
        <v/>
      </c>
      <c r="L25" s="70" t="str">
        <f ca="1">IF(ISERROR(IF(ISBLANK(Starter!K26),"",+INDEX(Starter!$A$7:$P$66,MATCH(+SMALL(Starter!$P$7:$P$66,Starter!Q26),Starter!$P$7:$P$66,0),11))),"",IF(ISBLANK(Starter!K26),"",+INDEX(Starter!$A$7:$P$66,MATCH(+SMALL(Starter!$P$7:$P$66,Starter!Q26),Starter!$P$7:$P$66,0),11)))</f>
        <v/>
      </c>
      <c r="M25" s="71" t="str">
        <f ca="1">+IF(L25="","",VLOOKUP(L25,Rechnen!$A$1:$B$13,2,FALSE))</f>
        <v/>
      </c>
      <c r="N25" s="72" t="str">
        <f ca="1">IF(ISERROR(+INDEX(Starter!$A$7:$P$66,MATCH(+SMALL(Starter!$P$7:$P$66,Starter!Q26),Starter!$P$7:$P$66,0),12))=TRUE,"",+INDEX(Starter!$A$7:$P$66,MATCH(+SMALL(Starter!$P$7:$P$66,Starter!Q26),Starter!$P$7:$P$66,0),12))</f>
        <v/>
      </c>
      <c r="O25" s="72" t="str">
        <f ca="1">IF(ISERROR(+INDEX(Starter!$A$7:$P$66,MATCH(+SMALL(Starter!$P$7:$P$66,Starter!Q26),Starter!$P$7:$P$66,0),13))=TRUE,"",+INDEX(Starter!$A$7:$P$66,MATCH(+SMALL(Starter!$P$7:$P$66,Starter!Q26),Starter!$P$7:$P$66,0),13))</f>
        <v/>
      </c>
      <c r="P25" s="471" t="str">
        <f ca="1">IF(ISERROR(+INDEX(Starter!$A$7:$P$66,MATCH(+SMALL(Starter!$P$7:$P$66,Starter!Q26),Starter!$P$7:$P$66,0),14))=TRUE,"",+INDEX(Starter!$A$7:$P$66,MATCH(+SMALL(Starter!$P$7:$P$66,Starter!Q26),Starter!$P$7:$P$66,0),14))</f>
        <v/>
      </c>
      <c r="Q25" s="74" t="str">
        <f ca="1">IF(ISERROR(+INDEX(Starter!$A$7:$P$66,MATCH(+SMALL(Starter!$P$7:$P$66,Starter!Q26),Starter!$P$7:$P$66,0),15))=TRUE,"",+INDEX(Starter!$A$7:$P$66,MATCH(+SMALL(Starter!$P$7:$P$66,Starter!Q26),Starter!$P$7:$P$66,0),15))</f>
        <v/>
      </c>
      <c r="R25" s="75" t="str">
        <f t="shared" ca="1" si="0"/>
        <v/>
      </c>
      <c r="S25" s="147"/>
      <c r="T25" s="56">
        <f t="shared" ca="1" si="1"/>
        <v>0</v>
      </c>
      <c r="U25" s="76">
        <f t="shared" ca="1" si="2"/>
        <v>0</v>
      </c>
      <c r="W25" s="76">
        <f t="shared" ca="1" si="3"/>
        <v>0</v>
      </c>
      <c r="X25" s="76">
        <f t="shared" ca="1" si="4"/>
        <v>0</v>
      </c>
      <c r="Y25" s="76">
        <f t="shared" ca="1" si="5"/>
        <v>0</v>
      </c>
      <c r="Z25" s="76">
        <f ca="1">IF(Stammdaten!$C$20=1,IF(W25=1,1,),IF(Stammdaten!$C$20=2,IF(AND(W25=1,X25=1),1,),IF(Stammdaten!$C$20=3,IF(AND(W25=1,X25=1,Y25=1),1,),)))</f>
        <v>0</v>
      </c>
    </row>
    <row r="26" spans="1:26" ht="24.75" customHeight="1">
      <c r="A26" s="466" t="str">
        <f t="shared" ca="1" si="7"/>
        <v/>
      </c>
      <c r="B26" s="66" t="str">
        <f ca="1">IFERROR(INDEX(Starter!$A$7:$P$66,MATCH(+SMALL(Starter!$P$7:$P$66,Starter!Q27),Starter!$P$7:$P$66,0),1),"")</f>
        <v/>
      </c>
      <c r="C26" s="67" t="str">
        <f ca="1">IFERROR(INDEX(Starter!$A$7:$P$66,MATCH(+SMALL(Starter!$P$7:$P$66,Starter!Q27),Starter!$P$7:$P$66,0),2),"")</f>
        <v/>
      </c>
      <c r="D26" s="68" t="str">
        <f ca="1">IFERROR(INDEX(Starter!$A$7:$P$66,MATCH(+SMALL(Starter!$P$7:$P$66,Starter!Q27),Starter!$P$7:$P$66,0),3),"")</f>
        <v/>
      </c>
      <c r="E26" s="67" t="str">
        <f ca="1">IFERROR(INDEX(Starter!$A$7:$P$66,MATCH(+SMALL(Starter!$P$7:$P$66,Starter!Q27),Starter!$P$7:$P$66,0),4),"")</f>
        <v/>
      </c>
      <c r="F26" s="69" t="str">
        <f ca="1">IFERROR(INDEX(Starter!$A$7:$P$66,MATCH(+SMALL(Starter!$P$7:$P$66,Starter!Q27),Starter!$P$7:$P$66,0),7),"")</f>
        <v/>
      </c>
      <c r="G26" s="538" t="str">
        <f ca="1">IFERROR(INDEX(Starter!$A$7:$P$66,MATCH(+SMALL(Starter!$P$7:$P$66,Starter!Q27),Starter!$P$7:$P$66,0),8),"")</f>
        <v/>
      </c>
      <c r="H26" s="70" t="str">
        <f ca="1">IF(ISERROR(IF(ISBLANK(Starter!I27),"",+INDEX(Starter!$A$7:$P$66,MATCH(+SMALL(Starter!$P$7:$P$66,Starter!Q27),Starter!$P$7:$P$66,0),9))),"",IF(ISBLANK(Starter!I27),"",+INDEX(Starter!$A$7:$P$66,MATCH(+SMALL(Starter!$P$7:$P$66,Starter!Q27),Starter!$P$7:$P$66,0),9)))</f>
        <v/>
      </c>
      <c r="I26" s="71" t="str">
        <f ca="1">+IF(H26="","",VLOOKUP(H26,Rechnen!$A$1:$B$13,2,FALSE))</f>
        <v/>
      </c>
      <c r="J26" s="70" t="str">
        <f ca="1">IF(ISERROR(IF(ISBLANK(Starter!J27),"",+INDEX(Starter!$A$7:$P$66,MATCH(+SMALL(Starter!$P$7:$P$66,Starter!Q27),Starter!$P$7:$P$66,0),10))),"",IF(ISBLANK(Starter!J27),"",+INDEX(Starter!$A$7:$P$66,MATCH(+SMALL(Starter!$P$7:$P$66,Starter!Q27),Starter!$P$7:$P$66,0),10)))</f>
        <v/>
      </c>
      <c r="K26" s="71" t="str">
        <f ca="1">+IF(J26="","",VLOOKUP(J26,Rechnen!$A$1:$B$13,2,FALSE))</f>
        <v/>
      </c>
      <c r="L26" s="70" t="str">
        <f ca="1">IF(ISERROR(IF(ISBLANK(Starter!K27),"",+INDEX(Starter!$A$7:$P$66,MATCH(+SMALL(Starter!$P$7:$P$66,Starter!Q27),Starter!$P$7:$P$66,0),11))),"",IF(ISBLANK(Starter!K27),"",+INDEX(Starter!$A$7:$P$66,MATCH(+SMALL(Starter!$P$7:$P$66,Starter!Q27),Starter!$P$7:$P$66,0),11)))</f>
        <v/>
      </c>
      <c r="M26" s="71" t="str">
        <f ca="1">+IF(L26="","",VLOOKUP(L26,Rechnen!$A$1:$B$13,2,FALSE))</f>
        <v/>
      </c>
      <c r="N26" s="72" t="str">
        <f ca="1">IF(ISERROR(+INDEX(Starter!$A$7:$P$66,MATCH(+SMALL(Starter!$P$7:$P$66,Starter!Q27),Starter!$P$7:$P$66,0),12))=TRUE,"",+INDEX(Starter!$A$7:$P$66,MATCH(+SMALL(Starter!$P$7:$P$66,Starter!Q27),Starter!$P$7:$P$66,0),12))</f>
        <v/>
      </c>
      <c r="O26" s="72" t="str">
        <f ca="1">IF(ISERROR(+INDEX(Starter!$A$7:$P$66,MATCH(+SMALL(Starter!$P$7:$P$66,Starter!Q27),Starter!$P$7:$P$66,0),13))=TRUE,"",+INDEX(Starter!$A$7:$P$66,MATCH(+SMALL(Starter!$P$7:$P$66,Starter!Q27),Starter!$P$7:$P$66,0),13))</f>
        <v/>
      </c>
      <c r="P26" s="471" t="str">
        <f ca="1">IF(ISERROR(+INDEX(Starter!$A$7:$P$66,MATCH(+SMALL(Starter!$P$7:$P$66,Starter!Q27),Starter!$P$7:$P$66,0),14))=TRUE,"",+INDEX(Starter!$A$7:$P$66,MATCH(+SMALL(Starter!$P$7:$P$66,Starter!Q27),Starter!$P$7:$P$66,0),14))</f>
        <v/>
      </c>
      <c r="Q26" s="74" t="str">
        <f ca="1">IF(ISERROR(+INDEX(Starter!$A$7:$P$66,MATCH(+SMALL(Starter!$P$7:$P$66,Starter!Q27),Starter!$P$7:$P$66,0),15))=TRUE,"",+INDEX(Starter!$A$7:$P$66,MATCH(+SMALL(Starter!$P$7:$P$66,Starter!Q27),Starter!$P$7:$P$66,0),15))</f>
        <v/>
      </c>
      <c r="R26" s="75" t="str">
        <f t="shared" ca="1" si="0"/>
        <v/>
      </c>
      <c r="S26" s="147"/>
      <c r="T26" s="56">
        <f t="shared" ca="1" si="1"/>
        <v>0</v>
      </c>
      <c r="U26" s="76">
        <f t="shared" ca="1" si="2"/>
        <v>0</v>
      </c>
      <c r="W26" s="76">
        <f t="shared" ca="1" si="3"/>
        <v>0</v>
      </c>
      <c r="X26" s="76">
        <f t="shared" ca="1" si="4"/>
        <v>0</v>
      </c>
      <c r="Y26" s="76">
        <f t="shared" ca="1" si="5"/>
        <v>0</v>
      </c>
      <c r="Z26" s="76">
        <f ca="1">IF(Stammdaten!$C$20=1,IF(W26=1,1,),IF(Stammdaten!$C$20=2,IF(AND(W26=1,X26=1),1,),IF(Stammdaten!$C$20=3,IF(AND(W26=1,X26=1,Y26=1),1,),)))</f>
        <v>0</v>
      </c>
    </row>
    <row r="27" spans="1:26" ht="24.75" customHeight="1">
      <c r="A27" s="466" t="str">
        <f t="shared" ca="1" si="7"/>
        <v/>
      </c>
      <c r="B27" s="66" t="str">
        <f ca="1">IFERROR(INDEX(Starter!$A$7:$P$66,MATCH(+SMALL(Starter!$P$7:$P$66,Starter!Q28),Starter!$P$7:$P$66,0),1),"")</f>
        <v/>
      </c>
      <c r="C27" s="67" t="str">
        <f ca="1">IFERROR(INDEX(Starter!$A$7:$P$66,MATCH(+SMALL(Starter!$P$7:$P$66,Starter!Q28),Starter!$P$7:$P$66,0),2),"")</f>
        <v/>
      </c>
      <c r="D27" s="68" t="str">
        <f ca="1">IFERROR(INDEX(Starter!$A$7:$P$66,MATCH(+SMALL(Starter!$P$7:$P$66,Starter!Q28),Starter!$P$7:$P$66,0),3),"")</f>
        <v/>
      </c>
      <c r="E27" s="67" t="str">
        <f ca="1">IFERROR(INDEX(Starter!$A$7:$P$66,MATCH(+SMALL(Starter!$P$7:$P$66,Starter!Q28),Starter!$P$7:$P$66,0),4),"")</f>
        <v/>
      </c>
      <c r="F27" s="69" t="str">
        <f ca="1">IFERROR(INDEX(Starter!$A$7:$P$66,MATCH(+SMALL(Starter!$P$7:$P$66,Starter!Q28),Starter!$P$7:$P$66,0),7),"")</f>
        <v/>
      </c>
      <c r="G27" s="538" t="str">
        <f ca="1">IFERROR(INDEX(Starter!$A$7:$P$66,MATCH(+SMALL(Starter!$P$7:$P$66,Starter!Q28),Starter!$P$7:$P$66,0),8),"")</f>
        <v/>
      </c>
      <c r="H27" s="70" t="str">
        <f ca="1">IF(ISERROR(IF(ISBLANK(Starter!I28),"",+INDEX(Starter!$A$7:$P$66,MATCH(+SMALL(Starter!$P$7:$P$66,Starter!Q28),Starter!$P$7:$P$66,0),9))),"",IF(ISBLANK(Starter!I28),"",+INDEX(Starter!$A$7:$P$66,MATCH(+SMALL(Starter!$P$7:$P$66,Starter!Q28),Starter!$P$7:$P$66,0),9)))</f>
        <v/>
      </c>
      <c r="I27" s="71" t="str">
        <f ca="1">+IF(H27="","",VLOOKUP(H27,Rechnen!$A$1:$B$13,2,FALSE))</f>
        <v/>
      </c>
      <c r="J27" s="70" t="str">
        <f ca="1">IF(ISERROR(IF(ISBLANK(Starter!J28),"",+INDEX(Starter!$A$7:$P$66,MATCH(+SMALL(Starter!$P$7:$P$66,Starter!Q28),Starter!$P$7:$P$66,0),10))),"",IF(ISBLANK(Starter!J28),"",+INDEX(Starter!$A$7:$P$66,MATCH(+SMALL(Starter!$P$7:$P$66,Starter!Q28),Starter!$P$7:$P$66,0),10)))</f>
        <v/>
      </c>
      <c r="K27" s="71" t="str">
        <f ca="1">+IF(J27="","",VLOOKUP(J27,Rechnen!$A$1:$B$13,2,FALSE))</f>
        <v/>
      </c>
      <c r="L27" s="70" t="str">
        <f ca="1">IF(ISERROR(IF(ISBLANK(Starter!K28),"",+INDEX(Starter!$A$7:$P$66,MATCH(+SMALL(Starter!$P$7:$P$66,Starter!Q28),Starter!$P$7:$P$66,0),11))),"",IF(ISBLANK(Starter!K28),"",+INDEX(Starter!$A$7:$P$66,MATCH(+SMALL(Starter!$P$7:$P$66,Starter!Q28),Starter!$P$7:$P$66,0),11)))</f>
        <v/>
      </c>
      <c r="M27" s="71" t="str">
        <f ca="1">+IF(L27="","",VLOOKUP(L27,Rechnen!$A$1:$B$13,2,FALSE))</f>
        <v/>
      </c>
      <c r="N27" s="72" t="str">
        <f ca="1">IF(ISERROR(+INDEX(Starter!$A$7:$P$66,MATCH(+SMALL(Starter!$P$7:$P$66,Starter!Q28),Starter!$P$7:$P$66,0),12))=TRUE,"",+INDEX(Starter!$A$7:$P$66,MATCH(+SMALL(Starter!$P$7:$P$66,Starter!Q28),Starter!$P$7:$P$66,0),12))</f>
        <v/>
      </c>
      <c r="O27" s="72" t="str">
        <f ca="1">IF(ISERROR(+INDEX(Starter!$A$7:$P$66,MATCH(+SMALL(Starter!$P$7:$P$66,Starter!Q28),Starter!$P$7:$P$66,0),13))=TRUE,"",+INDEX(Starter!$A$7:$P$66,MATCH(+SMALL(Starter!$P$7:$P$66,Starter!Q28),Starter!$P$7:$P$66,0),13))</f>
        <v/>
      </c>
      <c r="P27" s="471" t="str">
        <f ca="1">IF(ISERROR(+INDEX(Starter!$A$7:$P$66,MATCH(+SMALL(Starter!$P$7:$P$66,Starter!Q28),Starter!$P$7:$P$66,0),14))=TRUE,"",+INDEX(Starter!$A$7:$P$66,MATCH(+SMALL(Starter!$P$7:$P$66,Starter!Q28),Starter!$P$7:$P$66,0),14))</f>
        <v/>
      </c>
      <c r="Q27" s="74" t="str">
        <f ca="1">IF(ISERROR(+INDEX(Starter!$A$7:$P$66,MATCH(+SMALL(Starter!$P$7:$P$66,Starter!Q28),Starter!$P$7:$P$66,0),15))=TRUE,"",+INDEX(Starter!$A$7:$P$66,MATCH(+SMALL(Starter!$P$7:$P$66,Starter!Q28),Starter!$P$7:$P$66,0),15))</f>
        <v/>
      </c>
      <c r="R27" s="75" t="str">
        <f t="shared" ca="1" si="0"/>
        <v/>
      </c>
      <c r="S27" s="147"/>
      <c r="T27" s="56">
        <f t="shared" ca="1" si="1"/>
        <v>0</v>
      </c>
      <c r="U27" s="76">
        <f t="shared" ca="1" si="2"/>
        <v>0</v>
      </c>
      <c r="W27" s="76">
        <f t="shared" ca="1" si="3"/>
        <v>0</v>
      </c>
      <c r="X27" s="76">
        <f t="shared" ca="1" si="4"/>
        <v>0</v>
      </c>
      <c r="Y27" s="76">
        <f t="shared" ca="1" si="5"/>
        <v>0</v>
      </c>
      <c r="Z27" s="76">
        <f ca="1">IF(Stammdaten!$C$20=1,IF(W27=1,1,),IF(Stammdaten!$C$20=2,IF(AND(W27=1,X27=1),1,),IF(Stammdaten!$C$20=3,IF(AND(W27=1,X27=1,Y27=1),1,),)))</f>
        <v>0</v>
      </c>
    </row>
    <row r="28" spans="1:26" ht="24.75" customHeight="1">
      <c r="A28" s="466" t="str">
        <f t="shared" ca="1" si="7"/>
        <v/>
      </c>
      <c r="B28" s="66" t="str">
        <f ca="1">IFERROR(INDEX(Starter!$A$7:$P$66,MATCH(+SMALL(Starter!$P$7:$P$66,Starter!Q29),Starter!$P$7:$P$66,0),1),"")</f>
        <v/>
      </c>
      <c r="C28" s="67" t="str">
        <f ca="1">IFERROR(INDEX(Starter!$A$7:$P$66,MATCH(+SMALL(Starter!$P$7:$P$66,Starter!Q29),Starter!$P$7:$P$66,0),2),"")</f>
        <v/>
      </c>
      <c r="D28" s="68" t="str">
        <f ca="1">IFERROR(INDEX(Starter!$A$7:$P$66,MATCH(+SMALL(Starter!$P$7:$P$66,Starter!Q29),Starter!$P$7:$P$66,0),3),"")</f>
        <v/>
      </c>
      <c r="E28" s="67" t="str">
        <f ca="1">IFERROR(INDEX(Starter!$A$7:$P$66,MATCH(+SMALL(Starter!$P$7:$P$66,Starter!Q29),Starter!$P$7:$P$66,0),4),"")</f>
        <v/>
      </c>
      <c r="F28" s="69" t="str">
        <f ca="1">IFERROR(INDEX(Starter!$A$7:$P$66,MATCH(+SMALL(Starter!$P$7:$P$66,Starter!Q29),Starter!$P$7:$P$66,0),7),"")</f>
        <v/>
      </c>
      <c r="G28" s="538" t="str">
        <f ca="1">IFERROR(INDEX(Starter!$A$7:$P$66,MATCH(+SMALL(Starter!$P$7:$P$66,Starter!Q29),Starter!$P$7:$P$66,0),8),"")</f>
        <v/>
      </c>
      <c r="H28" s="70" t="str">
        <f ca="1">IF(ISERROR(IF(ISBLANK(Starter!I29),"",+INDEX(Starter!$A$7:$P$66,MATCH(+SMALL(Starter!$P$7:$P$66,Starter!Q29),Starter!$P$7:$P$66,0),9))),"",IF(ISBLANK(Starter!I29),"",+INDEX(Starter!$A$7:$P$66,MATCH(+SMALL(Starter!$P$7:$P$66,Starter!Q29),Starter!$P$7:$P$66,0),9)))</f>
        <v/>
      </c>
      <c r="I28" s="71" t="str">
        <f ca="1">+IF(H28="","",VLOOKUP(H28,Rechnen!$A$1:$B$13,2,FALSE))</f>
        <v/>
      </c>
      <c r="J28" s="70" t="str">
        <f ca="1">IF(ISERROR(IF(ISBLANK(Starter!J29),"",+INDEX(Starter!$A$7:$P$66,MATCH(+SMALL(Starter!$P$7:$P$66,Starter!Q29),Starter!$P$7:$P$66,0),10))),"",IF(ISBLANK(Starter!J29),"",+INDEX(Starter!$A$7:$P$66,MATCH(+SMALL(Starter!$P$7:$P$66,Starter!Q29),Starter!$P$7:$P$66,0),10)))</f>
        <v/>
      </c>
      <c r="K28" s="71" t="str">
        <f ca="1">+IF(J28="","",VLOOKUP(J28,Rechnen!$A$1:$B$13,2,FALSE))</f>
        <v/>
      </c>
      <c r="L28" s="70" t="str">
        <f ca="1">IF(ISERROR(IF(ISBLANK(Starter!K29),"",+INDEX(Starter!$A$7:$P$66,MATCH(+SMALL(Starter!$P$7:$P$66,Starter!Q29),Starter!$P$7:$P$66,0),11))),"",IF(ISBLANK(Starter!K29),"",+INDEX(Starter!$A$7:$P$66,MATCH(+SMALL(Starter!$P$7:$P$66,Starter!Q29),Starter!$P$7:$P$66,0),11)))</f>
        <v/>
      </c>
      <c r="M28" s="71" t="str">
        <f ca="1">+IF(L28="","",VLOOKUP(L28,Rechnen!$A$1:$B$13,2,FALSE))</f>
        <v/>
      </c>
      <c r="N28" s="72" t="str">
        <f ca="1">IF(ISERROR(+INDEX(Starter!$A$7:$P$66,MATCH(+SMALL(Starter!$P$7:$P$66,Starter!Q29),Starter!$P$7:$P$66,0),12))=TRUE,"",+INDEX(Starter!$A$7:$P$66,MATCH(+SMALL(Starter!$P$7:$P$66,Starter!Q29),Starter!$P$7:$P$66,0),12))</f>
        <v/>
      </c>
      <c r="O28" s="72" t="str">
        <f ca="1">IF(ISERROR(+INDEX(Starter!$A$7:$P$66,MATCH(+SMALL(Starter!$P$7:$P$66,Starter!Q29),Starter!$P$7:$P$66,0),13))=TRUE,"",+INDEX(Starter!$A$7:$P$66,MATCH(+SMALL(Starter!$P$7:$P$66,Starter!Q29),Starter!$P$7:$P$66,0),13))</f>
        <v/>
      </c>
      <c r="P28" s="471" t="str">
        <f ca="1">IF(ISERROR(+INDEX(Starter!$A$7:$P$66,MATCH(+SMALL(Starter!$P$7:$P$66,Starter!Q29),Starter!$P$7:$P$66,0),14))=TRUE,"",+INDEX(Starter!$A$7:$P$66,MATCH(+SMALL(Starter!$P$7:$P$66,Starter!Q29),Starter!$P$7:$P$66,0),14))</f>
        <v/>
      </c>
      <c r="Q28" s="74" t="str">
        <f ca="1">IF(ISERROR(+INDEX(Starter!$A$7:$P$66,MATCH(+SMALL(Starter!$P$7:$P$66,Starter!Q29),Starter!$P$7:$P$66,0),15))=TRUE,"",+INDEX(Starter!$A$7:$P$66,MATCH(+SMALL(Starter!$P$7:$P$66,Starter!Q29),Starter!$P$7:$P$66,0),15))</f>
        <v/>
      </c>
      <c r="R28" s="75" t="str">
        <f t="shared" ca="1" si="0"/>
        <v/>
      </c>
      <c r="S28" s="147"/>
      <c r="T28" s="56">
        <f t="shared" ca="1" si="1"/>
        <v>0</v>
      </c>
      <c r="U28" s="76">
        <f t="shared" ca="1" si="2"/>
        <v>0</v>
      </c>
      <c r="W28" s="76">
        <f t="shared" ca="1" si="3"/>
        <v>0</v>
      </c>
      <c r="X28" s="76">
        <f t="shared" ca="1" si="4"/>
        <v>0</v>
      </c>
      <c r="Y28" s="76">
        <f t="shared" ca="1" si="5"/>
        <v>0</v>
      </c>
      <c r="Z28" s="76">
        <f ca="1">IF(Stammdaten!$C$20=1,IF(W28=1,1,),IF(Stammdaten!$C$20=2,IF(AND(W28=1,X28=1),1,),IF(Stammdaten!$C$20=3,IF(AND(W28=1,X28=1,Y28=1),1,),)))</f>
        <v>0</v>
      </c>
    </row>
    <row r="29" spans="1:26" ht="24.75" customHeight="1">
      <c r="A29" s="466" t="str">
        <f t="shared" ca="1" si="7"/>
        <v/>
      </c>
      <c r="B29" s="66" t="str">
        <f ca="1">IFERROR(INDEX(Starter!$A$7:$P$66,MATCH(+SMALL(Starter!$P$7:$P$66,Starter!Q30),Starter!$P$7:$P$66,0),1),"")</f>
        <v/>
      </c>
      <c r="C29" s="67" t="str">
        <f ca="1">IFERROR(INDEX(Starter!$A$7:$P$66,MATCH(+SMALL(Starter!$P$7:$P$66,Starter!Q30),Starter!$P$7:$P$66,0),2),"")</f>
        <v/>
      </c>
      <c r="D29" s="68" t="str">
        <f ca="1">IFERROR(INDEX(Starter!$A$7:$P$66,MATCH(+SMALL(Starter!$P$7:$P$66,Starter!Q30),Starter!$P$7:$P$66,0),3),"")</f>
        <v/>
      </c>
      <c r="E29" s="67" t="str">
        <f ca="1">IFERROR(INDEX(Starter!$A$7:$P$66,MATCH(+SMALL(Starter!$P$7:$P$66,Starter!Q30),Starter!$P$7:$P$66,0),4),"")</f>
        <v/>
      </c>
      <c r="F29" s="69" t="str">
        <f ca="1">IFERROR(INDEX(Starter!$A$7:$P$66,MATCH(+SMALL(Starter!$P$7:$P$66,Starter!Q30),Starter!$P$7:$P$66,0),7),"")</f>
        <v/>
      </c>
      <c r="G29" s="538" t="str">
        <f ca="1">IFERROR(INDEX(Starter!$A$7:$P$66,MATCH(+SMALL(Starter!$P$7:$P$66,Starter!Q30),Starter!$P$7:$P$66,0),8),"")</f>
        <v/>
      </c>
      <c r="H29" s="70" t="str">
        <f ca="1">IF(ISERROR(IF(ISBLANK(Starter!I30),"",+INDEX(Starter!$A$7:$P$66,MATCH(+SMALL(Starter!$P$7:$P$66,Starter!Q30),Starter!$P$7:$P$66,0),9))),"",IF(ISBLANK(Starter!I30),"",+INDEX(Starter!$A$7:$P$66,MATCH(+SMALL(Starter!$P$7:$P$66,Starter!Q30),Starter!$P$7:$P$66,0),9)))</f>
        <v/>
      </c>
      <c r="I29" s="71" t="str">
        <f ca="1">+IF(H29="","",VLOOKUP(H29,Rechnen!$A$1:$B$13,2,FALSE))</f>
        <v/>
      </c>
      <c r="J29" s="70" t="str">
        <f ca="1">IF(ISERROR(IF(ISBLANK(Starter!J30),"",+INDEX(Starter!$A$7:$P$66,MATCH(+SMALL(Starter!$P$7:$P$66,Starter!Q30),Starter!$P$7:$P$66,0),10))),"",IF(ISBLANK(Starter!J30),"",+INDEX(Starter!$A$7:$P$66,MATCH(+SMALL(Starter!$P$7:$P$66,Starter!Q30),Starter!$P$7:$P$66,0),10)))</f>
        <v/>
      </c>
      <c r="K29" s="71" t="str">
        <f ca="1">+IF(J29="","",VLOOKUP(J29,Rechnen!$A$1:$B$13,2,FALSE))</f>
        <v/>
      </c>
      <c r="L29" s="70" t="str">
        <f ca="1">IF(ISERROR(IF(ISBLANK(Starter!K30),"",+INDEX(Starter!$A$7:$P$66,MATCH(+SMALL(Starter!$P$7:$P$66,Starter!Q30),Starter!$P$7:$P$66,0),11))),"",IF(ISBLANK(Starter!K30),"",+INDEX(Starter!$A$7:$P$66,MATCH(+SMALL(Starter!$P$7:$P$66,Starter!Q30),Starter!$P$7:$P$66,0),11)))</f>
        <v/>
      </c>
      <c r="M29" s="71" t="str">
        <f ca="1">+IF(L29="","",VLOOKUP(L29,Rechnen!$A$1:$B$13,2,FALSE))</f>
        <v/>
      </c>
      <c r="N29" s="72" t="str">
        <f ca="1">IF(ISERROR(+INDEX(Starter!$A$7:$P$66,MATCH(+SMALL(Starter!$P$7:$P$66,Starter!Q30),Starter!$P$7:$P$66,0),12))=TRUE,"",+INDEX(Starter!$A$7:$P$66,MATCH(+SMALL(Starter!$P$7:$P$66,Starter!Q30),Starter!$P$7:$P$66,0),12))</f>
        <v/>
      </c>
      <c r="O29" s="72" t="str">
        <f ca="1">IF(ISERROR(+INDEX(Starter!$A$7:$P$66,MATCH(+SMALL(Starter!$P$7:$P$66,Starter!Q30),Starter!$P$7:$P$66,0),13))=TRUE,"",+INDEX(Starter!$A$7:$P$66,MATCH(+SMALL(Starter!$P$7:$P$66,Starter!Q30),Starter!$P$7:$P$66,0),13))</f>
        <v/>
      </c>
      <c r="P29" s="471" t="str">
        <f ca="1">IF(ISERROR(+INDEX(Starter!$A$7:$P$66,MATCH(+SMALL(Starter!$P$7:$P$66,Starter!Q30),Starter!$P$7:$P$66,0),14))=TRUE,"",+INDEX(Starter!$A$7:$P$66,MATCH(+SMALL(Starter!$P$7:$P$66,Starter!Q30),Starter!$P$7:$P$66,0),14))</f>
        <v/>
      </c>
      <c r="Q29" s="74" t="str">
        <f ca="1">IF(ISERROR(+INDEX(Starter!$A$7:$P$66,MATCH(+SMALL(Starter!$P$7:$P$66,Starter!Q30),Starter!$P$7:$P$66,0),15))=TRUE,"",+INDEX(Starter!$A$7:$P$66,MATCH(+SMALL(Starter!$P$7:$P$66,Starter!Q30),Starter!$P$7:$P$66,0),15))</f>
        <v/>
      </c>
      <c r="R29" s="75" t="str">
        <f t="shared" ca="1" si="0"/>
        <v/>
      </c>
      <c r="S29" s="147"/>
      <c r="T29" s="56">
        <f t="shared" ca="1" si="1"/>
        <v>0</v>
      </c>
      <c r="U29" s="76">
        <f t="shared" ca="1" si="2"/>
        <v>0</v>
      </c>
      <c r="W29" s="76">
        <f t="shared" ca="1" si="3"/>
        <v>0</v>
      </c>
      <c r="X29" s="76">
        <f t="shared" ca="1" si="4"/>
        <v>0</v>
      </c>
      <c r="Y29" s="76">
        <f t="shared" ca="1" si="5"/>
        <v>0</v>
      </c>
      <c r="Z29" s="76">
        <f ca="1">IF(Stammdaten!$C$20=1,IF(W29=1,1,),IF(Stammdaten!$C$20=2,IF(AND(W29=1,X29=1),1,),IF(Stammdaten!$C$20=3,IF(AND(W29=1,X29=1,Y29=1),1,),)))</f>
        <v>0</v>
      </c>
    </row>
    <row r="30" spans="1:26" ht="24.75" customHeight="1">
      <c r="A30" s="466" t="str">
        <f t="shared" ca="1" si="7"/>
        <v/>
      </c>
      <c r="B30" s="66" t="str">
        <f ca="1">IFERROR(INDEX(Starter!$A$7:$P$66,MATCH(+SMALL(Starter!$P$7:$P$66,Starter!Q31),Starter!$P$7:$P$66,0),1),"")</f>
        <v/>
      </c>
      <c r="C30" s="67" t="str">
        <f ca="1">IFERROR(INDEX(Starter!$A$7:$P$66,MATCH(+SMALL(Starter!$P$7:$P$66,Starter!Q31),Starter!$P$7:$P$66,0),2),"")</f>
        <v/>
      </c>
      <c r="D30" s="68" t="str">
        <f ca="1">IFERROR(INDEX(Starter!$A$7:$P$66,MATCH(+SMALL(Starter!$P$7:$P$66,Starter!Q31),Starter!$P$7:$P$66,0),3),"")</f>
        <v/>
      </c>
      <c r="E30" s="67" t="str">
        <f ca="1">IFERROR(INDEX(Starter!$A$7:$P$66,MATCH(+SMALL(Starter!$P$7:$P$66,Starter!Q31),Starter!$P$7:$P$66,0),4),"")</f>
        <v/>
      </c>
      <c r="F30" s="69" t="str">
        <f ca="1">IFERROR(INDEX(Starter!$A$7:$P$66,MATCH(+SMALL(Starter!$P$7:$P$66,Starter!Q31),Starter!$P$7:$P$66,0),7),"")</f>
        <v/>
      </c>
      <c r="G30" s="538" t="str">
        <f ca="1">IFERROR(INDEX(Starter!$A$7:$P$66,MATCH(+SMALL(Starter!$P$7:$P$66,Starter!Q31),Starter!$P$7:$P$66,0),8),"")</f>
        <v/>
      </c>
      <c r="H30" s="70" t="str">
        <f ca="1">IF(ISERROR(IF(ISBLANK(Starter!I31),"",+INDEX(Starter!$A$7:$P$66,MATCH(+SMALL(Starter!$P$7:$P$66,Starter!Q31),Starter!$P$7:$P$66,0),9))),"",IF(ISBLANK(Starter!I31),"",+INDEX(Starter!$A$7:$P$66,MATCH(+SMALL(Starter!$P$7:$P$66,Starter!Q31),Starter!$P$7:$P$66,0),9)))</f>
        <v/>
      </c>
      <c r="I30" s="71" t="str">
        <f ca="1">+IF(H30="","",VLOOKUP(H30,Rechnen!$A$1:$B$13,2,FALSE))</f>
        <v/>
      </c>
      <c r="J30" s="70" t="str">
        <f ca="1">IF(ISERROR(IF(ISBLANK(Starter!J31),"",+INDEX(Starter!$A$7:$P$66,MATCH(+SMALL(Starter!$P$7:$P$66,Starter!Q31),Starter!$P$7:$P$66,0),10))),"",IF(ISBLANK(Starter!J31),"",+INDEX(Starter!$A$7:$P$66,MATCH(+SMALL(Starter!$P$7:$P$66,Starter!Q31),Starter!$P$7:$P$66,0),10)))</f>
        <v/>
      </c>
      <c r="K30" s="71" t="str">
        <f ca="1">+IF(J30="","",VLOOKUP(J30,Rechnen!$A$1:$B$13,2,FALSE))</f>
        <v/>
      </c>
      <c r="L30" s="70" t="str">
        <f ca="1">IF(ISERROR(IF(ISBLANK(Starter!K31),"",+INDEX(Starter!$A$7:$P$66,MATCH(+SMALL(Starter!$P$7:$P$66,Starter!Q31),Starter!$P$7:$P$66,0),11))),"",IF(ISBLANK(Starter!K31),"",+INDEX(Starter!$A$7:$P$66,MATCH(+SMALL(Starter!$P$7:$P$66,Starter!Q31),Starter!$P$7:$P$66,0),11)))</f>
        <v/>
      </c>
      <c r="M30" s="71" t="str">
        <f ca="1">+IF(L30="","",VLOOKUP(L30,Rechnen!$A$1:$B$13,2,FALSE))</f>
        <v/>
      </c>
      <c r="N30" s="72" t="str">
        <f ca="1">IF(ISERROR(+INDEX(Starter!$A$7:$P$66,MATCH(+SMALL(Starter!$P$7:$P$66,Starter!Q31),Starter!$P$7:$P$66,0),12))=TRUE,"",+INDEX(Starter!$A$7:$P$66,MATCH(+SMALL(Starter!$P$7:$P$66,Starter!Q31),Starter!$P$7:$P$66,0),12))</f>
        <v/>
      </c>
      <c r="O30" s="72" t="str">
        <f ca="1">IF(ISERROR(+INDEX(Starter!$A$7:$P$66,MATCH(+SMALL(Starter!$P$7:$P$66,Starter!Q31),Starter!$P$7:$P$66,0),13))=TRUE,"",+INDEX(Starter!$A$7:$P$66,MATCH(+SMALL(Starter!$P$7:$P$66,Starter!Q31),Starter!$P$7:$P$66,0),13))</f>
        <v/>
      </c>
      <c r="P30" s="471" t="str">
        <f ca="1">IF(ISERROR(+INDEX(Starter!$A$7:$P$66,MATCH(+SMALL(Starter!$P$7:$P$66,Starter!Q31),Starter!$P$7:$P$66,0),14))=TRUE,"",+INDEX(Starter!$A$7:$P$66,MATCH(+SMALL(Starter!$P$7:$P$66,Starter!Q31),Starter!$P$7:$P$66,0),14))</f>
        <v/>
      </c>
      <c r="Q30" s="74" t="str">
        <f ca="1">IF(ISERROR(+INDEX(Starter!$A$7:$P$66,MATCH(+SMALL(Starter!$P$7:$P$66,Starter!Q31),Starter!$P$7:$P$66,0),15))=TRUE,"",+INDEX(Starter!$A$7:$P$66,MATCH(+SMALL(Starter!$P$7:$P$66,Starter!Q31),Starter!$P$7:$P$66,0),15))</f>
        <v/>
      </c>
      <c r="R30" s="75" t="str">
        <f t="shared" ca="1" si="0"/>
        <v/>
      </c>
      <c r="S30" s="147"/>
      <c r="T30" s="56">
        <f t="shared" ca="1" si="1"/>
        <v>0</v>
      </c>
      <c r="U30" s="76">
        <f t="shared" ca="1" si="2"/>
        <v>0</v>
      </c>
      <c r="W30" s="76">
        <f t="shared" ca="1" si="3"/>
        <v>0</v>
      </c>
      <c r="X30" s="76">
        <f t="shared" ca="1" si="4"/>
        <v>0</v>
      </c>
      <c r="Y30" s="76">
        <f t="shared" ca="1" si="5"/>
        <v>0</v>
      </c>
      <c r="Z30" s="76">
        <f ca="1">IF(Stammdaten!$C$20=1,IF(W30=1,1,),IF(Stammdaten!$C$20=2,IF(AND(W30=1,X30=1),1,),IF(Stammdaten!$C$20=3,IF(AND(W30=1,X30=1,Y30=1),1,),)))</f>
        <v>0</v>
      </c>
    </row>
    <row r="31" spans="1:26" ht="24.75" customHeight="1">
      <c r="A31" s="466" t="str">
        <f t="shared" ca="1" si="7"/>
        <v/>
      </c>
      <c r="B31" s="66" t="str">
        <f ca="1">IFERROR(INDEX(Starter!$A$7:$P$66,MATCH(+SMALL(Starter!$P$7:$P$66,Starter!Q32),Starter!$P$7:$P$66,0),1),"")</f>
        <v/>
      </c>
      <c r="C31" s="67" t="str">
        <f ca="1">IFERROR(INDEX(Starter!$A$7:$P$66,MATCH(+SMALL(Starter!$P$7:$P$66,Starter!Q32),Starter!$P$7:$P$66,0),2),"")</f>
        <v/>
      </c>
      <c r="D31" s="68" t="str">
        <f ca="1">IFERROR(INDEX(Starter!$A$7:$P$66,MATCH(+SMALL(Starter!$P$7:$P$66,Starter!Q32),Starter!$P$7:$P$66,0),3),"")</f>
        <v/>
      </c>
      <c r="E31" s="67" t="str">
        <f ca="1">IFERROR(INDEX(Starter!$A$7:$P$66,MATCH(+SMALL(Starter!$P$7:$P$66,Starter!Q32),Starter!$P$7:$P$66,0),4),"")</f>
        <v/>
      </c>
      <c r="F31" s="69" t="str">
        <f ca="1">IFERROR(INDEX(Starter!$A$7:$P$66,MATCH(+SMALL(Starter!$P$7:$P$66,Starter!Q32),Starter!$P$7:$P$66,0),7),"")</f>
        <v/>
      </c>
      <c r="G31" s="538" t="str">
        <f ca="1">IFERROR(INDEX(Starter!$A$7:$P$66,MATCH(+SMALL(Starter!$P$7:$P$66,Starter!Q32),Starter!$P$7:$P$66,0),8),"")</f>
        <v/>
      </c>
      <c r="H31" s="70" t="str">
        <f ca="1">IF(ISERROR(IF(ISBLANK(Starter!I32),"",+INDEX(Starter!$A$7:$P$66,MATCH(+SMALL(Starter!$P$7:$P$66,Starter!Q32),Starter!$P$7:$P$66,0),9))),"",IF(ISBLANK(Starter!I32),"",+INDEX(Starter!$A$7:$P$66,MATCH(+SMALL(Starter!$P$7:$P$66,Starter!Q32),Starter!$P$7:$P$66,0),9)))</f>
        <v/>
      </c>
      <c r="I31" s="71" t="str">
        <f ca="1">+IF(H31="","",VLOOKUP(H31,Rechnen!$A$1:$B$13,2,FALSE))</f>
        <v/>
      </c>
      <c r="J31" s="70" t="str">
        <f ca="1">IF(ISERROR(IF(ISBLANK(Starter!J32),"",+INDEX(Starter!$A$7:$P$66,MATCH(+SMALL(Starter!$P$7:$P$66,Starter!Q32),Starter!$P$7:$P$66,0),10))),"",IF(ISBLANK(Starter!J32),"",+INDEX(Starter!$A$7:$P$66,MATCH(+SMALL(Starter!$P$7:$P$66,Starter!Q32),Starter!$P$7:$P$66,0),10)))</f>
        <v/>
      </c>
      <c r="K31" s="71" t="str">
        <f ca="1">+IF(J31="","",VLOOKUP(J31,Rechnen!$A$1:$B$13,2,FALSE))</f>
        <v/>
      </c>
      <c r="L31" s="70" t="str">
        <f ca="1">IF(ISERROR(IF(ISBLANK(Starter!K32),"",+INDEX(Starter!$A$7:$P$66,MATCH(+SMALL(Starter!$P$7:$P$66,Starter!Q32),Starter!$P$7:$P$66,0),11))),"",IF(ISBLANK(Starter!K32),"",+INDEX(Starter!$A$7:$P$66,MATCH(+SMALL(Starter!$P$7:$P$66,Starter!Q32),Starter!$P$7:$P$66,0),11)))</f>
        <v/>
      </c>
      <c r="M31" s="71" t="str">
        <f ca="1">+IF(L31="","",VLOOKUP(L31,Rechnen!$A$1:$B$13,2,FALSE))</f>
        <v/>
      </c>
      <c r="N31" s="72" t="str">
        <f ca="1">IF(ISERROR(+INDEX(Starter!$A$7:$P$66,MATCH(+SMALL(Starter!$P$7:$P$66,Starter!Q32),Starter!$P$7:$P$66,0),12))=TRUE,"",+INDEX(Starter!$A$7:$P$66,MATCH(+SMALL(Starter!$P$7:$P$66,Starter!Q32),Starter!$P$7:$P$66,0),12))</f>
        <v/>
      </c>
      <c r="O31" s="72" t="str">
        <f ca="1">IF(ISERROR(+INDEX(Starter!$A$7:$P$66,MATCH(+SMALL(Starter!$P$7:$P$66,Starter!Q32),Starter!$P$7:$P$66,0),13))=TRUE,"",+INDEX(Starter!$A$7:$P$66,MATCH(+SMALL(Starter!$P$7:$P$66,Starter!Q32),Starter!$P$7:$P$66,0),13))</f>
        <v/>
      </c>
      <c r="P31" s="471" t="str">
        <f ca="1">IF(ISERROR(+INDEX(Starter!$A$7:$P$66,MATCH(+SMALL(Starter!$P$7:$P$66,Starter!Q32),Starter!$P$7:$P$66,0),14))=TRUE,"",+INDEX(Starter!$A$7:$P$66,MATCH(+SMALL(Starter!$P$7:$P$66,Starter!Q32),Starter!$P$7:$P$66,0),14))</f>
        <v/>
      </c>
      <c r="Q31" s="74" t="str">
        <f ca="1">IF(ISERROR(+INDEX(Starter!$A$7:$P$66,MATCH(+SMALL(Starter!$P$7:$P$66,Starter!Q32),Starter!$P$7:$P$66,0),15))=TRUE,"",+INDEX(Starter!$A$7:$P$66,MATCH(+SMALL(Starter!$P$7:$P$66,Starter!Q32),Starter!$P$7:$P$66,0),15))</f>
        <v/>
      </c>
      <c r="R31" s="75" t="str">
        <f t="shared" ca="1" si="0"/>
        <v/>
      </c>
      <c r="S31" s="147"/>
      <c r="T31" s="56">
        <f t="shared" ca="1" si="1"/>
        <v>0</v>
      </c>
      <c r="U31" s="76">
        <f t="shared" ca="1" si="2"/>
        <v>0</v>
      </c>
      <c r="W31" s="76">
        <f t="shared" ca="1" si="3"/>
        <v>0</v>
      </c>
      <c r="X31" s="76">
        <f t="shared" ca="1" si="4"/>
        <v>0</v>
      </c>
      <c r="Y31" s="76">
        <f t="shared" ca="1" si="5"/>
        <v>0</v>
      </c>
      <c r="Z31" s="76">
        <f ca="1">IF(Stammdaten!$C$20=1,IF(W31=1,1,),IF(Stammdaten!$C$20=2,IF(AND(W31=1,X31=1),1,),IF(Stammdaten!$C$20=3,IF(AND(W31=1,X31=1,Y31=1),1,),)))</f>
        <v>0</v>
      </c>
    </row>
    <row r="32" spans="1:26" ht="24.75" customHeight="1">
      <c r="A32" s="466" t="str">
        <f t="shared" ca="1" si="7"/>
        <v/>
      </c>
      <c r="B32" s="66" t="str">
        <f ca="1">IFERROR(INDEX(Starter!$A$7:$P$66,MATCH(+SMALL(Starter!$P$7:$P$66,Starter!Q33),Starter!$P$7:$P$66,0),1),"")</f>
        <v/>
      </c>
      <c r="C32" s="67" t="str">
        <f ca="1">IFERROR(INDEX(Starter!$A$7:$P$66,MATCH(+SMALL(Starter!$P$7:$P$66,Starter!Q33),Starter!$P$7:$P$66,0),2),"")</f>
        <v/>
      </c>
      <c r="D32" s="68" t="str">
        <f ca="1">IFERROR(INDEX(Starter!$A$7:$P$66,MATCH(+SMALL(Starter!$P$7:$P$66,Starter!Q33),Starter!$P$7:$P$66,0),3),"")</f>
        <v/>
      </c>
      <c r="E32" s="67" t="str">
        <f ca="1">IFERROR(INDEX(Starter!$A$7:$P$66,MATCH(+SMALL(Starter!$P$7:$P$66,Starter!Q33),Starter!$P$7:$P$66,0),4),"")</f>
        <v/>
      </c>
      <c r="F32" s="69" t="str">
        <f ca="1">IFERROR(INDEX(Starter!$A$7:$P$66,MATCH(+SMALL(Starter!$P$7:$P$66,Starter!Q33),Starter!$P$7:$P$66,0),7),"")</f>
        <v/>
      </c>
      <c r="G32" s="538" t="str">
        <f ca="1">IFERROR(INDEX(Starter!$A$7:$P$66,MATCH(+SMALL(Starter!$P$7:$P$66,Starter!Q33),Starter!$P$7:$P$66,0),8),"")</f>
        <v/>
      </c>
      <c r="H32" s="70" t="str">
        <f ca="1">IF(ISERROR(IF(ISBLANK(Starter!I33),"",+INDEX(Starter!$A$7:$P$66,MATCH(+SMALL(Starter!$P$7:$P$66,Starter!Q33),Starter!$P$7:$P$66,0),9))),"",IF(ISBLANK(Starter!I33),"",+INDEX(Starter!$A$7:$P$66,MATCH(+SMALL(Starter!$P$7:$P$66,Starter!Q33),Starter!$P$7:$P$66,0),9)))</f>
        <v/>
      </c>
      <c r="I32" s="71" t="str">
        <f ca="1">+IF(H32="","",VLOOKUP(H32,Rechnen!$A$1:$B$13,2,FALSE))</f>
        <v/>
      </c>
      <c r="J32" s="70" t="str">
        <f ca="1">IF(ISERROR(IF(ISBLANK(Starter!J33),"",+INDEX(Starter!$A$7:$P$66,MATCH(+SMALL(Starter!$P$7:$P$66,Starter!Q33),Starter!$P$7:$P$66,0),10))),"",IF(ISBLANK(Starter!J33),"",+INDEX(Starter!$A$7:$P$66,MATCH(+SMALL(Starter!$P$7:$P$66,Starter!Q33),Starter!$P$7:$P$66,0),10)))</f>
        <v/>
      </c>
      <c r="K32" s="71" t="str">
        <f ca="1">+IF(J32="","",VLOOKUP(J32,Rechnen!$A$1:$B$13,2,FALSE))</f>
        <v/>
      </c>
      <c r="L32" s="70" t="str">
        <f ca="1">IF(ISERROR(IF(ISBLANK(Starter!K33),"",+INDEX(Starter!$A$7:$P$66,MATCH(+SMALL(Starter!$P$7:$P$66,Starter!Q33),Starter!$P$7:$P$66,0),11))),"",IF(ISBLANK(Starter!K33),"",+INDEX(Starter!$A$7:$P$66,MATCH(+SMALL(Starter!$P$7:$P$66,Starter!Q33),Starter!$P$7:$P$66,0),11)))</f>
        <v/>
      </c>
      <c r="M32" s="71" t="str">
        <f ca="1">+IF(L32="","",VLOOKUP(L32,Rechnen!$A$1:$B$13,2,FALSE))</f>
        <v/>
      </c>
      <c r="N32" s="72" t="str">
        <f ca="1">IF(ISERROR(+INDEX(Starter!$A$7:$P$66,MATCH(+SMALL(Starter!$P$7:$P$66,Starter!Q33),Starter!$P$7:$P$66,0),12))=TRUE,"",+INDEX(Starter!$A$7:$P$66,MATCH(+SMALL(Starter!$P$7:$P$66,Starter!Q33),Starter!$P$7:$P$66,0),12))</f>
        <v/>
      </c>
      <c r="O32" s="72" t="str">
        <f ca="1">IF(ISERROR(+INDEX(Starter!$A$7:$P$66,MATCH(+SMALL(Starter!$P$7:$P$66,Starter!Q33),Starter!$P$7:$P$66,0),13))=TRUE,"",+INDEX(Starter!$A$7:$P$66,MATCH(+SMALL(Starter!$P$7:$P$66,Starter!Q33),Starter!$P$7:$P$66,0),13))</f>
        <v/>
      </c>
      <c r="P32" s="471" t="str">
        <f ca="1">IF(ISERROR(+INDEX(Starter!$A$7:$P$66,MATCH(+SMALL(Starter!$P$7:$P$66,Starter!Q33),Starter!$P$7:$P$66,0),14))=TRUE,"",+INDEX(Starter!$A$7:$P$66,MATCH(+SMALL(Starter!$P$7:$P$66,Starter!Q33),Starter!$P$7:$P$66,0),14))</f>
        <v/>
      </c>
      <c r="Q32" s="74" t="str">
        <f ca="1">IF(ISERROR(+INDEX(Starter!$A$7:$P$66,MATCH(+SMALL(Starter!$P$7:$P$66,Starter!Q33),Starter!$P$7:$P$66,0),15))=TRUE,"",+INDEX(Starter!$A$7:$P$66,MATCH(+SMALL(Starter!$P$7:$P$66,Starter!Q33),Starter!$P$7:$P$66,0),15))</f>
        <v/>
      </c>
      <c r="R32" s="75" t="str">
        <f t="shared" ca="1" si="0"/>
        <v/>
      </c>
      <c r="S32" s="147"/>
      <c r="T32" s="56">
        <f t="shared" ca="1" si="1"/>
        <v>0</v>
      </c>
      <c r="U32" s="76">
        <f t="shared" ca="1" si="2"/>
        <v>0</v>
      </c>
      <c r="W32" s="76">
        <f t="shared" ca="1" si="3"/>
        <v>0</v>
      </c>
      <c r="X32" s="76">
        <f t="shared" ca="1" si="4"/>
        <v>0</v>
      </c>
      <c r="Y32" s="76">
        <f t="shared" ca="1" si="5"/>
        <v>0</v>
      </c>
      <c r="Z32" s="76">
        <f ca="1">IF(Stammdaten!$C$20=1,IF(W32=1,1,),IF(Stammdaten!$C$20=2,IF(AND(W32=1,X32=1),1,),IF(Stammdaten!$C$20=3,IF(AND(W32=1,X32=1,Y32=1),1,),)))</f>
        <v>0</v>
      </c>
    </row>
    <row r="33" spans="1:26" ht="24.75" customHeight="1">
      <c r="A33" s="466" t="str">
        <f t="shared" ca="1" si="7"/>
        <v/>
      </c>
      <c r="B33" s="66" t="str">
        <f ca="1">IFERROR(INDEX(Starter!$A$7:$P$66,MATCH(+SMALL(Starter!$P$7:$P$66,Starter!Q34),Starter!$P$7:$P$66,0),1),"")</f>
        <v/>
      </c>
      <c r="C33" s="67" t="str">
        <f ca="1">IFERROR(INDEX(Starter!$A$7:$P$66,MATCH(+SMALL(Starter!$P$7:$P$66,Starter!Q34),Starter!$P$7:$P$66,0),2),"")</f>
        <v/>
      </c>
      <c r="D33" s="68" t="str">
        <f ca="1">IFERROR(INDEX(Starter!$A$7:$P$66,MATCH(+SMALL(Starter!$P$7:$P$66,Starter!Q34),Starter!$P$7:$P$66,0),3),"")</f>
        <v/>
      </c>
      <c r="E33" s="67" t="str">
        <f ca="1">IFERROR(INDEX(Starter!$A$7:$P$66,MATCH(+SMALL(Starter!$P$7:$P$66,Starter!Q34),Starter!$P$7:$P$66,0),4),"")</f>
        <v/>
      </c>
      <c r="F33" s="69" t="str">
        <f ca="1">IFERROR(INDEX(Starter!$A$7:$P$66,MATCH(+SMALL(Starter!$P$7:$P$66,Starter!Q34),Starter!$P$7:$P$66,0),7),"")</f>
        <v/>
      </c>
      <c r="G33" s="538" t="str">
        <f ca="1">IFERROR(INDEX(Starter!$A$7:$P$66,MATCH(+SMALL(Starter!$P$7:$P$66,Starter!Q34),Starter!$P$7:$P$66,0),8),"")</f>
        <v/>
      </c>
      <c r="H33" s="70" t="str">
        <f ca="1">IF(ISERROR(IF(ISBLANK(Starter!I34),"",+INDEX(Starter!$A$7:$P$66,MATCH(+SMALL(Starter!$P$7:$P$66,Starter!Q34),Starter!$P$7:$P$66,0),9))),"",IF(ISBLANK(Starter!I34),"",+INDEX(Starter!$A$7:$P$66,MATCH(+SMALL(Starter!$P$7:$P$66,Starter!Q34),Starter!$P$7:$P$66,0),9)))</f>
        <v/>
      </c>
      <c r="I33" s="71" t="str">
        <f ca="1">+IF(H33="","",VLOOKUP(H33,Rechnen!$A$1:$B$13,2,FALSE))</f>
        <v/>
      </c>
      <c r="J33" s="70" t="str">
        <f ca="1">IF(ISERROR(IF(ISBLANK(Starter!J34),"",+INDEX(Starter!$A$7:$P$66,MATCH(+SMALL(Starter!$P$7:$P$66,Starter!Q34),Starter!$P$7:$P$66,0),10))),"",IF(ISBLANK(Starter!J34),"",+INDEX(Starter!$A$7:$P$66,MATCH(+SMALL(Starter!$P$7:$P$66,Starter!Q34),Starter!$P$7:$P$66,0),10)))</f>
        <v/>
      </c>
      <c r="K33" s="71" t="str">
        <f ca="1">+IF(J33="","",VLOOKUP(J33,Rechnen!$A$1:$B$13,2,FALSE))</f>
        <v/>
      </c>
      <c r="L33" s="70" t="str">
        <f ca="1">IF(ISERROR(IF(ISBLANK(Starter!K34),"",+INDEX(Starter!$A$7:$P$66,MATCH(+SMALL(Starter!$P$7:$P$66,Starter!Q34),Starter!$P$7:$P$66,0),11))),"",IF(ISBLANK(Starter!K34),"",+INDEX(Starter!$A$7:$P$66,MATCH(+SMALL(Starter!$P$7:$P$66,Starter!Q34),Starter!$P$7:$P$66,0),11)))</f>
        <v/>
      </c>
      <c r="M33" s="71" t="str">
        <f ca="1">+IF(L33="","",VLOOKUP(L33,Rechnen!$A$1:$B$13,2,FALSE))</f>
        <v/>
      </c>
      <c r="N33" s="72" t="str">
        <f ca="1">IF(ISERROR(+INDEX(Starter!$A$7:$P$66,MATCH(+SMALL(Starter!$P$7:$P$66,Starter!Q34),Starter!$P$7:$P$66,0),12))=TRUE,"",+INDEX(Starter!$A$7:$P$66,MATCH(+SMALL(Starter!$P$7:$P$66,Starter!Q34),Starter!$P$7:$P$66,0),12))</f>
        <v/>
      </c>
      <c r="O33" s="72" t="str">
        <f ca="1">IF(ISERROR(+INDEX(Starter!$A$7:$P$66,MATCH(+SMALL(Starter!$P$7:$P$66,Starter!Q34),Starter!$P$7:$P$66,0),13))=TRUE,"",+INDEX(Starter!$A$7:$P$66,MATCH(+SMALL(Starter!$P$7:$P$66,Starter!Q34),Starter!$P$7:$P$66,0),13))</f>
        <v/>
      </c>
      <c r="P33" s="471" t="str">
        <f ca="1">IF(ISERROR(+INDEX(Starter!$A$7:$P$66,MATCH(+SMALL(Starter!$P$7:$P$66,Starter!Q34),Starter!$P$7:$P$66,0),14))=TRUE,"",+INDEX(Starter!$A$7:$P$66,MATCH(+SMALL(Starter!$P$7:$P$66,Starter!Q34),Starter!$P$7:$P$66,0),14))</f>
        <v/>
      </c>
      <c r="Q33" s="74" t="str">
        <f ca="1">IF(ISERROR(+INDEX(Starter!$A$7:$P$66,MATCH(+SMALL(Starter!$P$7:$P$66,Starter!Q34),Starter!$P$7:$P$66,0),15))=TRUE,"",+INDEX(Starter!$A$7:$P$66,MATCH(+SMALL(Starter!$P$7:$P$66,Starter!Q34),Starter!$P$7:$P$66,0),15))</f>
        <v/>
      </c>
      <c r="R33" s="75" t="str">
        <f t="shared" ca="1" si="0"/>
        <v/>
      </c>
      <c r="S33" s="147"/>
      <c r="T33" s="56">
        <f t="shared" ca="1" si="1"/>
        <v>0</v>
      </c>
      <c r="U33" s="76">
        <f t="shared" ca="1" si="2"/>
        <v>0</v>
      </c>
      <c r="W33" s="76">
        <f t="shared" ca="1" si="3"/>
        <v>0</v>
      </c>
      <c r="X33" s="76">
        <f t="shared" ca="1" si="4"/>
        <v>0</v>
      </c>
      <c r="Y33" s="76">
        <f t="shared" ca="1" si="5"/>
        <v>0</v>
      </c>
      <c r="Z33" s="76">
        <f ca="1">IF(Stammdaten!$C$20=1,IF(W33=1,1,),IF(Stammdaten!$C$20=2,IF(AND(W33=1,X33=1),1,),IF(Stammdaten!$C$20=3,IF(AND(W33=1,X33=1,Y33=1),1,),)))</f>
        <v>0</v>
      </c>
    </row>
    <row r="34" spans="1:26" ht="24.75" customHeight="1">
      <c r="A34" s="466" t="str">
        <f t="shared" ca="1" si="7"/>
        <v/>
      </c>
      <c r="B34" s="66" t="str">
        <f ca="1">IFERROR(INDEX(Starter!$A$7:$P$66,MATCH(+SMALL(Starter!$P$7:$P$66,Starter!Q35),Starter!$P$7:$P$66,0),1),"")</f>
        <v/>
      </c>
      <c r="C34" s="67" t="str">
        <f ca="1">IFERROR(INDEX(Starter!$A$7:$P$66,MATCH(+SMALL(Starter!$P$7:$P$66,Starter!Q35),Starter!$P$7:$P$66,0),2),"")</f>
        <v/>
      </c>
      <c r="D34" s="68" t="str">
        <f ca="1">IFERROR(INDEX(Starter!$A$7:$P$66,MATCH(+SMALL(Starter!$P$7:$P$66,Starter!Q35),Starter!$P$7:$P$66,0),3),"")</f>
        <v/>
      </c>
      <c r="E34" s="67" t="str">
        <f ca="1">IFERROR(INDEX(Starter!$A$7:$P$66,MATCH(+SMALL(Starter!$P$7:$P$66,Starter!Q35),Starter!$P$7:$P$66,0),4),"")</f>
        <v/>
      </c>
      <c r="F34" s="69" t="str">
        <f ca="1">IFERROR(INDEX(Starter!$A$7:$P$66,MATCH(+SMALL(Starter!$P$7:$P$66,Starter!Q35),Starter!$P$7:$P$66,0),7),"")</f>
        <v/>
      </c>
      <c r="G34" s="538" t="str">
        <f ca="1">IFERROR(INDEX(Starter!$A$7:$P$66,MATCH(+SMALL(Starter!$P$7:$P$66,Starter!Q35),Starter!$P$7:$P$66,0),8),"")</f>
        <v/>
      </c>
      <c r="H34" s="70" t="str">
        <f ca="1">IF(ISERROR(IF(ISBLANK(Starter!I35),"",+INDEX(Starter!$A$7:$P$66,MATCH(+SMALL(Starter!$P$7:$P$66,Starter!Q35),Starter!$P$7:$P$66,0),9))),"",IF(ISBLANK(Starter!I35),"",+INDEX(Starter!$A$7:$P$66,MATCH(+SMALL(Starter!$P$7:$P$66,Starter!Q35),Starter!$P$7:$P$66,0),9)))</f>
        <v/>
      </c>
      <c r="I34" s="71" t="str">
        <f ca="1">+IF(H34="","",VLOOKUP(H34,Rechnen!$A$1:$B$13,2,FALSE))</f>
        <v/>
      </c>
      <c r="J34" s="70" t="str">
        <f ca="1">IF(ISERROR(IF(ISBLANK(Starter!J35),"",+INDEX(Starter!$A$7:$P$66,MATCH(+SMALL(Starter!$P$7:$P$66,Starter!Q35),Starter!$P$7:$P$66,0),10))),"",IF(ISBLANK(Starter!J35),"",+INDEX(Starter!$A$7:$P$66,MATCH(+SMALL(Starter!$P$7:$P$66,Starter!Q35),Starter!$P$7:$P$66,0),10)))</f>
        <v/>
      </c>
      <c r="K34" s="71" t="str">
        <f ca="1">+IF(J34="","",VLOOKUP(J34,Rechnen!$A$1:$B$13,2,FALSE))</f>
        <v/>
      </c>
      <c r="L34" s="70" t="str">
        <f ca="1">IF(ISERROR(IF(ISBLANK(Starter!K35),"",+INDEX(Starter!$A$7:$P$66,MATCH(+SMALL(Starter!$P$7:$P$66,Starter!Q35),Starter!$P$7:$P$66,0),11))),"",IF(ISBLANK(Starter!K35),"",+INDEX(Starter!$A$7:$P$66,MATCH(+SMALL(Starter!$P$7:$P$66,Starter!Q35),Starter!$P$7:$P$66,0),11)))</f>
        <v/>
      </c>
      <c r="M34" s="71" t="str">
        <f ca="1">+IF(L34="","",VLOOKUP(L34,Rechnen!$A$1:$B$13,2,FALSE))</f>
        <v/>
      </c>
      <c r="N34" s="72" t="str">
        <f ca="1">IF(ISERROR(+INDEX(Starter!$A$7:$P$66,MATCH(+SMALL(Starter!$P$7:$P$66,Starter!Q35),Starter!$P$7:$P$66,0),12))=TRUE,"",+INDEX(Starter!$A$7:$P$66,MATCH(+SMALL(Starter!$P$7:$P$66,Starter!Q35),Starter!$P$7:$P$66,0),12))</f>
        <v/>
      </c>
      <c r="O34" s="72" t="str">
        <f ca="1">IF(ISERROR(+INDEX(Starter!$A$7:$P$66,MATCH(+SMALL(Starter!$P$7:$P$66,Starter!Q35),Starter!$P$7:$P$66,0),13))=TRUE,"",+INDEX(Starter!$A$7:$P$66,MATCH(+SMALL(Starter!$P$7:$P$66,Starter!Q35),Starter!$P$7:$P$66,0),13))</f>
        <v/>
      </c>
      <c r="P34" s="471" t="str">
        <f ca="1">IF(ISERROR(+INDEX(Starter!$A$7:$P$66,MATCH(+SMALL(Starter!$P$7:$P$66,Starter!Q35),Starter!$P$7:$P$66,0),14))=TRUE,"",+INDEX(Starter!$A$7:$P$66,MATCH(+SMALL(Starter!$P$7:$P$66,Starter!Q35),Starter!$P$7:$P$66,0),14))</f>
        <v/>
      </c>
      <c r="Q34" s="74" t="str">
        <f ca="1">IF(ISERROR(+INDEX(Starter!$A$7:$P$66,MATCH(+SMALL(Starter!$P$7:$P$66,Starter!Q35),Starter!$P$7:$P$66,0),15))=TRUE,"",+INDEX(Starter!$A$7:$P$66,MATCH(+SMALL(Starter!$P$7:$P$66,Starter!Q35),Starter!$P$7:$P$66,0),15))</f>
        <v/>
      </c>
      <c r="R34" s="75" t="str">
        <f t="shared" ca="1" si="0"/>
        <v/>
      </c>
      <c r="S34" s="147"/>
      <c r="T34" s="56">
        <f t="shared" ca="1" si="1"/>
        <v>0</v>
      </c>
      <c r="U34" s="76">
        <f t="shared" ca="1" si="2"/>
        <v>0</v>
      </c>
      <c r="W34" s="76">
        <f t="shared" ca="1" si="3"/>
        <v>0</v>
      </c>
      <c r="X34" s="76">
        <f t="shared" ca="1" si="4"/>
        <v>0</v>
      </c>
      <c r="Y34" s="76">
        <f t="shared" ca="1" si="5"/>
        <v>0</v>
      </c>
      <c r="Z34" s="76">
        <f ca="1">IF(Stammdaten!$C$20=1,IF(W34=1,1,),IF(Stammdaten!$C$20=2,IF(AND(W34=1,X34=1),1,),IF(Stammdaten!$C$20=3,IF(AND(W34=1,X34=1,Y34=1),1,),)))</f>
        <v>0</v>
      </c>
    </row>
    <row r="35" spans="1:26" ht="24.75" customHeight="1">
      <c r="A35" s="466" t="str">
        <f t="shared" ca="1" si="7"/>
        <v/>
      </c>
      <c r="B35" s="66" t="str">
        <f ca="1">IFERROR(INDEX(Starter!$A$7:$P$66,MATCH(+SMALL(Starter!$P$7:$P$66,Starter!Q36),Starter!$P$7:$P$66,0),1),"")</f>
        <v/>
      </c>
      <c r="C35" s="67" t="str">
        <f ca="1">IFERROR(INDEX(Starter!$A$7:$P$66,MATCH(+SMALL(Starter!$P$7:$P$66,Starter!Q36),Starter!$P$7:$P$66,0),2),"")</f>
        <v/>
      </c>
      <c r="D35" s="68" t="str">
        <f ca="1">IFERROR(INDEX(Starter!$A$7:$P$66,MATCH(+SMALL(Starter!$P$7:$P$66,Starter!Q36),Starter!$P$7:$P$66,0),3),"")</f>
        <v/>
      </c>
      <c r="E35" s="67" t="str">
        <f ca="1">IFERROR(INDEX(Starter!$A$7:$P$66,MATCH(+SMALL(Starter!$P$7:$P$66,Starter!Q36),Starter!$P$7:$P$66,0),4),"")</f>
        <v/>
      </c>
      <c r="F35" s="69" t="str">
        <f ca="1">IFERROR(INDEX(Starter!$A$7:$P$66,MATCH(+SMALL(Starter!$P$7:$P$66,Starter!Q36),Starter!$P$7:$P$66,0),7),"")</f>
        <v/>
      </c>
      <c r="G35" s="538" t="str">
        <f ca="1">IFERROR(INDEX(Starter!$A$7:$P$66,MATCH(+SMALL(Starter!$P$7:$P$66,Starter!Q36),Starter!$P$7:$P$66,0),8),"")</f>
        <v/>
      </c>
      <c r="H35" s="70" t="str">
        <f ca="1">IF(ISERROR(IF(ISBLANK(Starter!I36),"",+INDEX(Starter!$A$7:$P$66,MATCH(+SMALL(Starter!$P$7:$P$66,Starter!Q36),Starter!$P$7:$P$66,0),9))),"",IF(ISBLANK(Starter!I36),"",+INDEX(Starter!$A$7:$P$66,MATCH(+SMALL(Starter!$P$7:$P$66,Starter!Q36),Starter!$P$7:$P$66,0),9)))</f>
        <v/>
      </c>
      <c r="I35" s="71" t="str">
        <f ca="1">+IF(H35="","",VLOOKUP(H35,Rechnen!$A$1:$B$13,2,FALSE))</f>
        <v/>
      </c>
      <c r="J35" s="70" t="str">
        <f ca="1">IF(ISERROR(IF(ISBLANK(Starter!J36),"",+INDEX(Starter!$A$7:$P$66,MATCH(+SMALL(Starter!$P$7:$P$66,Starter!Q36),Starter!$P$7:$P$66,0),10))),"",IF(ISBLANK(Starter!J36),"",+INDEX(Starter!$A$7:$P$66,MATCH(+SMALL(Starter!$P$7:$P$66,Starter!Q36),Starter!$P$7:$P$66,0),10)))</f>
        <v/>
      </c>
      <c r="K35" s="71" t="str">
        <f ca="1">+IF(J35="","",VLOOKUP(J35,Rechnen!$A$1:$B$13,2,FALSE))</f>
        <v/>
      </c>
      <c r="L35" s="70" t="str">
        <f ca="1">IF(ISERROR(IF(ISBLANK(Starter!K36),"",+INDEX(Starter!$A$7:$P$66,MATCH(+SMALL(Starter!$P$7:$P$66,Starter!Q36),Starter!$P$7:$P$66,0),11))),"",IF(ISBLANK(Starter!K36),"",+INDEX(Starter!$A$7:$P$66,MATCH(+SMALL(Starter!$P$7:$P$66,Starter!Q36),Starter!$P$7:$P$66,0),11)))</f>
        <v/>
      </c>
      <c r="M35" s="71" t="str">
        <f ca="1">+IF(L35="","",VLOOKUP(L35,Rechnen!$A$1:$B$13,2,FALSE))</f>
        <v/>
      </c>
      <c r="N35" s="72" t="str">
        <f ca="1">IF(ISERROR(+INDEX(Starter!$A$7:$P$66,MATCH(+SMALL(Starter!$P$7:$P$66,Starter!Q36),Starter!$P$7:$P$66,0),12))=TRUE,"",+INDEX(Starter!$A$7:$P$66,MATCH(+SMALL(Starter!$P$7:$P$66,Starter!Q36),Starter!$P$7:$P$66,0),12))</f>
        <v/>
      </c>
      <c r="O35" s="72" t="str">
        <f ca="1">IF(ISERROR(+INDEX(Starter!$A$7:$P$66,MATCH(+SMALL(Starter!$P$7:$P$66,Starter!Q36),Starter!$P$7:$P$66,0),13))=TRUE,"",+INDEX(Starter!$A$7:$P$66,MATCH(+SMALL(Starter!$P$7:$P$66,Starter!Q36),Starter!$P$7:$P$66,0),13))</f>
        <v/>
      </c>
      <c r="P35" s="471" t="str">
        <f ca="1">IF(ISERROR(+INDEX(Starter!$A$7:$P$66,MATCH(+SMALL(Starter!$P$7:$P$66,Starter!Q36),Starter!$P$7:$P$66,0),14))=TRUE,"",+INDEX(Starter!$A$7:$P$66,MATCH(+SMALL(Starter!$P$7:$P$66,Starter!Q36),Starter!$P$7:$P$66,0),14))</f>
        <v/>
      </c>
      <c r="Q35" s="74" t="str">
        <f ca="1">IF(ISERROR(+INDEX(Starter!$A$7:$P$66,MATCH(+SMALL(Starter!$P$7:$P$66,Starter!Q36),Starter!$P$7:$P$66,0),15))=TRUE,"",+INDEX(Starter!$A$7:$P$66,MATCH(+SMALL(Starter!$P$7:$P$66,Starter!Q36),Starter!$P$7:$P$66,0),15))</f>
        <v/>
      </c>
      <c r="R35" s="75" t="str">
        <f t="shared" ca="1" si="0"/>
        <v/>
      </c>
      <c r="S35" s="147"/>
      <c r="T35" s="56">
        <f t="shared" ca="1" si="1"/>
        <v>0</v>
      </c>
      <c r="U35" s="76">
        <f t="shared" ca="1" si="2"/>
        <v>0</v>
      </c>
      <c r="W35" s="76">
        <f t="shared" ca="1" si="3"/>
        <v>0</v>
      </c>
      <c r="X35" s="76">
        <f t="shared" ca="1" si="4"/>
        <v>0</v>
      </c>
      <c r="Y35" s="76">
        <f t="shared" ca="1" si="5"/>
        <v>0</v>
      </c>
      <c r="Z35" s="76">
        <f ca="1">IF(Stammdaten!$C$20=1,IF(W35=1,1,),IF(Stammdaten!$C$20=2,IF(AND(W35=1,X35=1),1,),IF(Stammdaten!$C$20=3,IF(AND(W35=1,X35=1,Y35=1),1,),)))</f>
        <v>0</v>
      </c>
    </row>
    <row r="36" spans="1:26" ht="24.75" customHeight="1">
      <c r="A36" s="466" t="str">
        <f t="shared" ca="1" si="7"/>
        <v/>
      </c>
      <c r="B36" s="66" t="str">
        <f ca="1">IFERROR(INDEX(Starter!$A$7:$P$66,MATCH(+SMALL(Starter!$P$7:$P$66,Starter!Q37),Starter!$P$7:$P$66,0),1),"")</f>
        <v/>
      </c>
      <c r="C36" s="67" t="str">
        <f ca="1">IFERROR(INDEX(Starter!$A$7:$P$66,MATCH(+SMALL(Starter!$P$7:$P$66,Starter!Q37),Starter!$P$7:$P$66,0),2),"")</f>
        <v/>
      </c>
      <c r="D36" s="68" t="str">
        <f ca="1">IFERROR(INDEX(Starter!$A$7:$P$66,MATCH(+SMALL(Starter!$P$7:$P$66,Starter!Q37),Starter!$P$7:$P$66,0),3),"")</f>
        <v/>
      </c>
      <c r="E36" s="67" t="str">
        <f ca="1">IFERROR(INDEX(Starter!$A$7:$P$66,MATCH(+SMALL(Starter!$P$7:$P$66,Starter!Q37),Starter!$P$7:$P$66,0),4),"")</f>
        <v/>
      </c>
      <c r="F36" s="69" t="str">
        <f ca="1">IFERROR(INDEX(Starter!$A$7:$P$66,MATCH(+SMALL(Starter!$P$7:$P$66,Starter!Q37),Starter!$P$7:$P$66,0),7),"")</f>
        <v/>
      </c>
      <c r="G36" s="538" t="str">
        <f ca="1">IFERROR(INDEX(Starter!$A$7:$P$66,MATCH(+SMALL(Starter!$P$7:$P$66,Starter!Q37),Starter!$P$7:$P$66,0),8),"")</f>
        <v/>
      </c>
      <c r="H36" s="70" t="str">
        <f ca="1">IF(ISERROR(IF(ISBLANK(Starter!I37),"",+INDEX(Starter!$A$7:$P$66,MATCH(+SMALL(Starter!$P$7:$P$66,Starter!Q37),Starter!$P$7:$P$66,0),9))),"",IF(ISBLANK(Starter!I37),"",+INDEX(Starter!$A$7:$P$66,MATCH(+SMALL(Starter!$P$7:$P$66,Starter!Q37),Starter!$P$7:$P$66,0),9)))</f>
        <v/>
      </c>
      <c r="I36" s="71" t="str">
        <f ca="1">+IF(H36="","",VLOOKUP(H36,Rechnen!$A$1:$B$13,2,FALSE))</f>
        <v/>
      </c>
      <c r="J36" s="70" t="str">
        <f ca="1">IF(ISERROR(IF(ISBLANK(Starter!J37),"",+INDEX(Starter!$A$7:$P$66,MATCH(+SMALL(Starter!$P$7:$P$66,Starter!Q37),Starter!$P$7:$P$66,0),10))),"",IF(ISBLANK(Starter!J37),"",+INDEX(Starter!$A$7:$P$66,MATCH(+SMALL(Starter!$P$7:$P$66,Starter!Q37),Starter!$P$7:$P$66,0),10)))</f>
        <v/>
      </c>
      <c r="K36" s="71" t="str">
        <f ca="1">+IF(J36="","",VLOOKUP(J36,Rechnen!$A$1:$B$13,2,FALSE))</f>
        <v/>
      </c>
      <c r="L36" s="70" t="str">
        <f ca="1">IF(ISERROR(IF(ISBLANK(Starter!K37),"",+INDEX(Starter!$A$7:$P$66,MATCH(+SMALL(Starter!$P$7:$P$66,Starter!Q37),Starter!$P$7:$P$66,0),11))),"",IF(ISBLANK(Starter!K37),"",+INDEX(Starter!$A$7:$P$66,MATCH(+SMALL(Starter!$P$7:$P$66,Starter!Q37),Starter!$P$7:$P$66,0),11)))</f>
        <v/>
      </c>
      <c r="M36" s="71" t="str">
        <f ca="1">+IF(L36="","",VLOOKUP(L36,Rechnen!$A$1:$B$13,2,FALSE))</f>
        <v/>
      </c>
      <c r="N36" s="72" t="str">
        <f ca="1">IF(ISERROR(+INDEX(Starter!$A$7:$P$66,MATCH(+SMALL(Starter!$P$7:$P$66,Starter!Q37),Starter!$P$7:$P$66,0),12))=TRUE,"",+INDEX(Starter!$A$7:$P$66,MATCH(+SMALL(Starter!$P$7:$P$66,Starter!Q37),Starter!$P$7:$P$66,0),12))</f>
        <v/>
      </c>
      <c r="O36" s="72" t="str">
        <f ca="1">IF(ISERROR(+INDEX(Starter!$A$7:$P$66,MATCH(+SMALL(Starter!$P$7:$P$66,Starter!Q37),Starter!$P$7:$P$66,0),13))=TRUE,"",+INDEX(Starter!$A$7:$P$66,MATCH(+SMALL(Starter!$P$7:$P$66,Starter!Q37),Starter!$P$7:$P$66,0),13))</f>
        <v/>
      </c>
      <c r="P36" s="471" t="str">
        <f ca="1">IF(ISERROR(+INDEX(Starter!$A$7:$P$66,MATCH(+SMALL(Starter!$P$7:$P$66,Starter!Q37),Starter!$P$7:$P$66,0),14))=TRUE,"",+INDEX(Starter!$A$7:$P$66,MATCH(+SMALL(Starter!$P$7:$P$66,Starter!Q37),Starter!$P$7:$P$66,0),14))</f>
        <v/>
      </c>
      <c r="Q36" s="74" t="str">
        <f ca="1">IF(ISERROR(+INDEX(Starter!$A$7:$P$66,MATCH(+SMALL(Starter!$P$7:$P$66,Starter!Q37),Starter!$P$7:$P$66,0),15))=TRUE,"",+INDEX(Starter!$A$7:$P$66,MATCH(+SMALL(Starter!$P$7:$P$66,Starter!Q37),Starter!$P$7:$P$66,0),15))</f>
        <v/>
      </c>
      <c r="R36" s="75" t="str">
        <f t="shared" ca="1" si="0"/>
        <v/>
      </c>
      <c r="S36" s="147"/>
      <c r="T36" s="56">
        <f t="shared" ca="1" si="1"/>
        <v>0</v>
      </c>
      <c r="U36" s="76">
        <f t="shared" ca="1" si="2"/>
        <v>0</v>
      </c>
      <c r="W36" s="76">
        <f t="shared" ca="1" si="3"/>
        <v>0</v>
      </c>
      <c r="X36" s="76">
        <f t="shared" ca="1" si="4"/>
        <v>0</v>
      </c>
      <c r="Y36" s="76">
        <f t="shared" ca="1" si="5"/>
        <v>0</v>
      </c>
      <c r="Z36" s="76">
        <f ca="1">IF(Stammdaten!$C$20=1,IF(W36=1,1,),IF(Stammdaten!$C$20=2,IF(AND(W36=1,X36=1),1,),IF(Stammdaten!$C$20=3,IF(AND(W36=1,X36=1,Y36=1),1,),)))</f>
        <v>0</v>
      </c>
    </row>
    <row r="37" spans="1:26" ht="24.75" customHeight="1">
      <c r="A37" s="466" t="str">
        <f t="shared" ca="1" si="7"/>
        <v/>
      </c>
      <c r="B37" s="66" t="str">
        <f ca="1">IFERROR(INDEX(Starter!$A$7:$P$66,MATCH(+SMALL(Starter!$P$7:$P$66,Starter!Q38),Starter!$P$7:$P$66,0),1),"")</f>
        <v/>
      </c>
      <c r="C37" s="67" t="str">
        <f ca="1">IFERROR(INDEX(Starter!$A$7:$P$66,MATCH(+SMALL(Starter!$P$7:$P$66,Starter!Q38),Starter!$P$7:$P$66,0),2),"")</f>
        <v/>
      </c>
      <c r="D37" s="68" t="str">
        <f ca="1">IFERROR(INDEX(Starter!$A$7:$P$66,MATCH(+SMALL(Starter!$P$7:$P$66,Starter!Q38),Starter!$P$7:$P$66,0),3),"")</f>
        <v/>
      </c>
      <c r="E37" s="67" t="str">
        <f ca="1">IFERROR(INDEX(Starter!$A$7:$P$66,MATCH(+SMALL(Starter!$P$7:$P$66,Starter!Q38),Starter!$P$7:$P$66,0),4),"")</f>
        <v/>
      </c>
      <c r="F37" s="69" t="str">
        <f ca="1">IFERROR(INDEX(Starter!$A$7:$P$66,MATCH(+SMALL(Starter!$P$7:$P$66,Starter!Q38),Starter!$P$7:$P$66,0),7),"")</f>
        <v/>
      </c>
      <c r="G37" s="538" t="str">
        <f ca="1">IFERROR(INDEX(Starter!$A$7:$P$66,MATCH(+SMALL(Starter!$P$7:$P$66,Starter!Q38),Starter!$P$7:$P$66,0),8),"")</f>
        <v/>
      </c>
      <c r="H37" s="70" t="str">
        <f ca="1">IF(ISERROR(IF(ISBLANK(Starter!I38),"",+INDEX(Starter!$A$7:$P$66,MATCH(+SMALL(Starter!$P$7:$P$66,Starter!Q38),Starter!$P$7:$P$66,0),9))),"",IF(ISBLANK(Starter!I38),"",+INDEX(Starter!$A$7:$P$66,MATCH(+SMALL(Starter!$P$7:$P$66,Starter!Q38),Starter!$P$7:$P$66,0),9)))</f>
        <v/>
      </c>
      <c r="I37" s="71" t="str">
        <f ca="1">+IF(H37="","",VLOOKUP(H37,Rechnen!$A$1:$B$13,2,FALSE))</f>
        <v/>
      </c>
      <c r="J37" s="70" t="str">
        <f ca="1">IF(ISERROR(IF(ISBLANK(Starter!J38),"",+INDEX(Starter!$A$7:$P$66,MATCH(+SMALL(Starter!$P$7:$P$66,Starter!Q38),Starter!$P$7:$P$66,0),10))),"",IF(ISBLANK(Starter!J38),"",+INDEX(Starter!$A$7:$P$66,MATCH(+SMALL(Starter!$P$7:$P$66,Starter!Q38),Starter!$P$7:$P$66,0),10)))</f>
        <v/>
      </c>
      <c r="K37" s="71" t="str">
        <f ca="1">+IF(J37="","",VLOOKUP(J37,Rechnen!$A$1:$B$13,2,FALSE))</f>
        <v/>
      </c>
      <c r="L37" s="70" t="str">
        <f ca="1">IF(ISERROR(IF(ISBLANK(Starter!K38),"",+INDEX(Starter!$A$7:$P$66,MATCH(+SMALL(Starter!$P$7:$P$66,Starter!Q38),Starter!$P$7:$P$66,0),11))),"",IF(ISBLANK(Starter!K38),"",+INDEX(Starter!$A$7:$P$66,MATCH(+SMALL(Starter!$P$7:$P$66,Starter!Q38),Starter!$P$7:$P$66,0),11)))</f>
        <v/>
      </c>
      <c r="M37" s="71" t="str">
        <f ca="1">+IF(L37="","",VLOOKUP(L37,Rechnen!$A$1:$B$13,2,FALSE))</f>
        <v/>
      </c>
      <c r="N37" s="72" t="str">
        <f ca="1">IF(ISERROR(+INDEX(Starter!$A$7:$P$66,MATCH(+SMALL(Starter!$P$7:$P$66,Starter!Q38),Starter!$P$7:$P$66,0),12))=TRUE,"",+INDEX(Starter!$A$7:$P$66,MATCH(+SMALL(Starter!$P$7:$P$66,Starter!Q38),Starter!$P$7:$P$66,0),12))</f>
        <v/>
      </c>
      <c r="O37" s="72" t="str">
        <f ca="1">IF(ISERROR(+INDEX(Starter!$A$7:$P$66,MATCH(+SMALL(Starter!$P$7:$P$66,Starter!Q38),Starter!$P$7:$P$66,0),13))=TRUE,"",+INDEX(Starter!$A$7:$P$66,MATCH(+SMALL(Starter!$P$7:$P$66,Starter!Q38),Starter!$P$7:$P$66,0),13))</f>
        <v/>
      </c>
      <c r="P37" s="471" t="str">
        <f ca="1">IF(ISERROR(+INDEX(Starter!$A$7:$P$66,MATCH(+SMALL(Starter!$P$7:$P$66,Starter!Q38),Starter!$P$7:$P$66,0),14))=TRUE,"",+INDEX(Starter!$A$7:$P$66,MATCH(+SMALL(Starter!$P$7:$P$66,Starter!Q38),Starter!$P$7:$P$66,0),14))</f>
        <v/>
      </c>
      <c r="Q37" s="74" t="str">
        <f ca="1">IF(ISERROR(+INDEX(Starter!$A$7:$P$66,MATCH(+SMALL(Starter!$P$7:$P$66,Starter!Q38),Starter!$P$7:$P$66,0),15))=TRUE,"",+INDEX(Starter!$A$7:$P$66,MATCH(+SMALL(Starter!$P$7:$P$66,Starter!Q38),Starter!$P$7:$P$66,0),15))</f>
        <v/>
      </c>
      <c r="R37" s="75" t="str">
        <f t="shared" ca="1" si="0"/>
        <v/>
      </c>
      <c r="S37" s="147"/>
      <c r="T37" s="56">
        <f t="shared" ca="1" si="1"/>
        <v>0</v>
      </c>
      <c r="U37" s="76">
        <f t="shared" ca="1" si="2"/>
        <v>0</v>
      </c>
      <c r="W37" s="76">
        <f t="shared" ca="1" si="3"/>
        <v>0</v>
      </c>
      <c r="X37" s="76">
        <f t="shared" ca="1" si="4"/>
        <v>0</v>
      </c>
      <c r="Y37" s="76">
        <f t="shared" ca="1" si="5"/>
        <v>0</v>
      </c>
      <c r="Z37" s="76">
        <f ca="1">IF(Stammdaten!$C$20=1,IF(W37=1,1,),IF(Stammdaten!$C$20=2,IF(AND(W37=1,X37=1),1,),IF(Stammdaten!$C$20=3,IF(AND(W37=1,X37=1,Y37=1),1,),)))</f>
        <v>0</v>
      </c>
    </row>
    <row r="38" spans="1:26" ht="24.75" customHeight="1">
      <c r="A38" s="466" t="str">
        <f t="shared" ca="1" si="7"/>
        <v/>
      </c>
      <c r="B38" s="66" t="str">
        <f ca="1">IFERROR(INDEX(Starter!$A$7:$P$66,MATCH(+SMALL(Starter!$P$7:$P$66,Starter!Q39),Starter!$P$7:$P$66,0),1),"")</f>
        <v/>
      </c>
      <c r="C38" s="67" t="str">
        <f ca="1">IFERROR(INDEX(Starter!$A$7:$P$66,MATCH(+SMALL(Starter!$P$7:$P$66,Starter!Q39),Starter!$P$7:$P$66,0),2),"")</f>
        <v/>
      </c>
      <c r="D38" s="68" t="str">
        <f ca="1">IFERROR(INDEX(Starter!$A$7:$P$66,MATCH(+SMALL(Starter!$P$7:$P$66,Starter!Q39),Starter!$P$7:$P$66,0),3),"")</f>
        <v/>
      </c>
      <c r="E38" s="67" t="str">
        <f ca="1">IFERROR(INDEX(Starter!$A$7:$P$66,MATCH(+SMALL(Starter!$P$7:$P$66,Starter!Q39),Starter!$P$7:$P$66,0),4),"")</f>
        <v/>
      </c>
      <c r="F38" s="69" t="str">
        <f ca="1">IFERROR(INDEX(Starter!$A$7:$P$66,MATCH(+SMALL(Starter!$P$7:$P$66,Starter!Q39),Starter!$P$7:$P$66,0),7),"")</f>
        <v/>
      </c>
      <c r="G38" s="538" t="str">
        <f ca="1">IFERROR(INDEX(Starter!$A$7:$P$66,MATCH(+SMALL(Starter!$P$7:$P$66,Starter!Q39),Starter!$P$7:$P$66,0),8),"")</f>
        <v/>
      </c>
      <c r="H38" s="70" t="str">
        <f ca="1">IF(ISERROR(IF(ISBLANK(Starter!I39),"",+INDEX(Starter!$A$7:$P$66,MATCH(+SMALL(Starter!$P$7:$P$66,Starter!Q39),Starter!$P$7:$P$66,0),9))),"",IF(ISBLANK(Starter!I39),"",+INDEX(Starter!$A$7:$P$66,MATCH(+SMALL(Starter!$P$7:$P$66,Starter!Q39),Starter!$P$7:$P$66,0),9)))</f>
        <v/>
      </c>
      <c r="I38" s="71" t="str">
        <f ca="1">+IF(H38="","",VLOOKUP(H38,Rechnen!$A$1:$B$13,2,FALSE))</f>
        <v/>
      </c>
      <c r="J38" s="70" t="str">
        <f ca="1">IF(ISERROR(IF(ISBLANK(Starter!J39),"",+INDEX(Starter!$A$7:$P$66,MATCH(+SMALL(Starter!$P$7:$P$66,Starter!Q39),Starter!$P$7:$P$66,0),10))),"",IF(ISBLANK(Starter!J39),"",+INDEX(Starter!$A$7:$P$66,MATCH(+SMALL(Starter!$P$7:$P$66,Starter!Q39),Starter!$P$7:$P$66,0),10)))</f>
        <v/>
      </c>
      <c r="K38" s="71" t="str">
        <f ca="1">+IF(J38="","",VLOOKUP(J38,Rechnen!$A$1:$B$13,2,FALSE))</f>
        <v/>
      </c>
      <c r="L38" s="70" t="str">
        <f ca="1">IF(ISERROR(IF(ISBLANK(Starter!K39),"",+INDEX(Starter!$A$7:$P$66,MATCH(+SMALL(Starter!$P$7:$P$66,Starter!Q39),Starter!$P$7:$P$66,0),11))),"",IF(ISBLANK(Starter!K39),"",+INDEX(Starter!$A$7:$P$66,MATCH(+SMALL(Starter!$P$7:$P$66,Starter!Q39),Starter!$P$7:$P$66,0),11)))</f>
        <v/>
      </c>
      <c r="M38" s="71" t="str">
        <f ca="1">+IF(L38="","",VLOOKUP(L38,Rechnen!$A$1:$B$13,2,FALSE))</f>
        <v/>
      </c>
      <c r="N38" s="72" t="str">
        <f ca="1">IF(ISERROR(+INDEX(Starter!$A$7:$P$66,MATCH(+SMALL(Starter!$P$7:$P$66,Starter!Q39),Starter!$P$7:$P$66,0),12))=TRUE,"",+INDEX(Starter!$A$7:$P$66,MATCH(+SMALL(Starter!$P$7:$P$66,Starter!Q39),Starter!$P$7:$P$66,0),12))</f>
        <v/>
      </c>
      <c r="O38" s="72" t="str">
        <f ca="1">IF(ISERROR(+INDEX(Starter!$A$7:$P$66,MATCH(+SMALL(Starter!$P$7:$P$66,Starter!Q39),Starter!$P$7:$P$66,0),13))=TRUE,"",+INDEX(Starter!$A$7:$P$66,MATCH(+SMALL(Starter!$P$7:$P$66,Starter!Q39),Starter!$P$7:$P$66,0),13))</f>
        <v/>
      </c>
      <c r="P38" s="471" t="str">
        <f ca="1">IF(ISERROR(+INDEX(Starter!$A$7:$P$66,MATCH(+SMALL(Starter!$P$7:$P$66,Starter!Q39),Starter!$P$7:$P$66,0),14))=TRUE,"",+INDEX(Starter!$A$7:$P$66,MATCH(+SMALL(Starter!$P$7:$P$66,Starter!Q39),Starter!$P$7:$P$66,0),14))</f>
        <v/>
      </c>
      <c r="Q38" s="74" t="str">
        <f ca="1">IF(ISERROR(+INDEX(Starter!$A$7:$P$66,MATCH(+SMALL(Starter!$P$7:$P$66,Starter!Q39),Starter!$P$7:$P$66,0),15))=TRUE,"",+INDEX(Starter!$A$7:$P$66,MATCH(+SMALL(Starter!$P$7:$P$66,Starter!Q39),Starter!$P$7:$P$66,0),15))</f>
        <v/>
      </c>
      <c r="R38" s="75" t="str">
        <f t="shared" ref="R38:R65" ca="1" si="8">A38</f>
        <v/>
      </c>
      <c r="S38" s="147"/>
      <c r="T38" s="56">
        <f t="shared" ref="T38:T65" ca="1" si="9">COUNTIF(H38:M38,0)</f>
        <v>0</v>
      </c>
      <c r="U38" s="76">
        <f t="shared" ref="U38:U65" ca="1" si="10">+(COUNTIF(H38:M38,"V")*-5)+(COUNTIF(H38:M38,"SG")*3.5)+(COUNTIF(H38:M38,"G")*6.5)</f>
        <v>0</v>
      </c>
      <c r="W38" s="76">
        <f t="shared" ref="W38:W44" ca="1" si="11">IF(OR(I38="o.B.",I38="dns",I38="dis"),1,0)</f>
        <v>0</v>
      </c>
      <c r="X38" s="76">
        <f t="shared" ref="X38:X44" ca="1" si="12">IF(OR(K38="o.B.",K38="dns",K38="dis"),1,0)</f>
        <v>0</v>
      </c>
      <c r="Y38" s="76">
        <f t="shared" ref="Y38:Y44" ca="1" si="13">IF(OR(M38="o.B.",M38="dns",M38="dis"),1,0)</f>
        <v>0</v>
      </c>
      <c r="Z38" s="76">
        <f ca="1">IF(Stammdaten!$C$20=1,IF(W38=1,1,),IF(Stammdaten!$C$20=2,IF(AND(W38=1,X38=1),1,),IF(Stammdaten!$C$20=3,IF(AND(W38=1,X38=1,Y38=1),1,),)))</f>
        <v>0</v>
      </c>
    </row>
    <row r="39" spans="1:26" ht="24.75" customHeight="1">
      <c r="A39" s="466" t="str">
        <f t="shared" ca="1" si="7"/>
        <v/>
      </c>
      <c r="B39" s="66" t="str">
        <f ca="1">IFERROR(INDEX(Starter!$A$7:$P$66,MATCH(+SMALL(Starter!$P$7:$P$66,Starter!Q40),Starter!$P$7:$P$66,0),1),"")</f>
        <v/>
      </c>
      <c r="C39" s="67" t="str">
        <f ca="1">IFERROR(INDEX(Starter!$A$7:$P$66,MATCH(+SMALL(Starter!$P$7:$P$66,Starter!Q40),Starter!$P$7:$P$66,0),2),"")</f>
        <v/>
      </c>
      <c r="D39" s="68" t="str">
        <f ca="1">IFERROR(INDEX(Starter!$A$7:$P$66,MATCH(+SMALL(Starter!$P$7:$P$66,Starter!Q40),Starter!$P$7:$P$66,0),3),"")</f>
        <v/>
      </c>
      <c r="E39" s="67" t="str">
        <f ca="1">IFERROR(INDEX(Starter!$A$7:$P$66,MATCH(+SMALL(Starter!$P$7:$P$66,Starter!Q40),Starter!$P$7:$P$66,0),4),"")</f>
        <v/>
      </c>
      <c r="F39" s="69" t="str">
        <f ca="1">IFERROR(INDEX(Starter!$A$7:$P$66,MATCH(+SMALL(Starter!$P$7:$P$66,Starter!Q40),Starter!$P$7:$P$66,0),7),"")</f>
        <v/>
      </c>
      <c r="G39" s="538" t="str">
        <f ca="1">IFERROR(INDEX(Starter!$A$7:$P$66,MATCH(+SMALL(Starter!$P$7:$P$66,Starter!Q40),Starter!$P$7:$P$66,0),8),"")</f>
        <v/>
      </c>
      <c r="H39" s="70" t="str">
        <f ca="1">IF(ISERROR(IF(ISBLANK(Starter!I40),"",+INDEX(Starter!$A$7:$P$66,MATCH(+SMALL(Starter!$P$7:$P$66,Starter!Q40),Starter!$P$7:$P$66,0),9))),"",IF(ISBLANK(Starter!I40),"",+INDEX(Starter!$A$7:$P$66,MATCH(+SMALL(Starter!$P$7:$P$66,Starter!Q40),Starter!$P$7:$P$66,0),9)))</f>
        <v/>
      </c>
      <c r="I39" s="71" t="str">
        <f ca="1">+IF(H39="","",VLOOKUP(H39,Rechnen!$A$1:$B$13,2,FALSE))</f>
        <v/>
      </c>
      <c r="J39" s="70" t="str">
        <f ca="1">IF(ISERROR(IF(ISBLANK(Starter!J40),"",+INDEX(Starter!$A$7:$P$66,MATCH(+SMALL(Starter!$P$7:$P$66,Starter!Q40),Starter!$P$7:$P$66,0),10))),"",IF(ISBLANK(Starter!J40),"",+INDEX(Starter!$A$7:$P$66,MATCH(+SMALL(Starter!$P$7:$P$66,Starter!Q40),Starter!$P$7:$P$66,0),10)))</f>
        <v/>
      </c>
      <c r="K39" s="71" t="str">
        <f ca="1">+IF(J39="","",VLOOKUP(J39,Rechnen!$A$1:$B$13,2,FALSE))</f>
        <v/>
      </c>
      <c r="L39" s="70" t="str">
        <f ca="1">IF(ISERROR(IF(ISBLANK(Starter!K40),"",+INDEX(Starter!$A$7:$P$66,MATCH(+SMALL(Starter!$P$7:$P$66,Starter!Q40),Starter!$P$7:$P$66,0),11))),"",IF(ISBLANK(Starter!K40),"",+INDEX(Starter!$A$7:$P$66,MATCH(+SMALL(Starter!$P$7:$P$66,Starter!Q40),Starter!$P$7:$P$66,0),11)))</f>
        <v/>
      </c>
      <c r="M39" s="71" t="str">
        <f ca="1">+IF(L39="","",VLOOKUP(L39,Rechnen!$A$1:$B$13,2,FALSE))</f>
        <v/>
      </c>
      <c r="N39" s="72" t="str">
        <f ca="1">IF(ISERROR(+INDEX(Starter!$A$7:$P$66,MATCH(+SMALL(Starter!$P$7:$P$66,Starter!Q40),Starter!$P$7:$P$66,0),12))=TRUE,"",+INDEX(Starter!$A$7:$P$66,MATCH(+SMALL(Starter!$P$7:$P$66,Starter!Q40),Starter!$P$7:$P$66,0),12))</f>
        <v/>
      </c>
      <c r="O39" s="72" t="str">
        <f ca="1">IF(ISERROR(+INDEX(Starter!$A$7:$P$66,MATCH(+SMALL(Starter!$P$7:$P$66,Starter!Q40),Starter!$P$7:$P$66,0),13))=TRUE,"",+INDEX(Starter!$A$7:$P$66,MATCH(+SMALL(Starter!$P$7:$P$66,Starter!Q40),Starter!$P$7:$P$66,0),13))</f>
        <v/>
      </c>
      <c r="P39" s="471" t="str">
        <f ca="1">IF(ISERROR(+INDEX(Starter!$A$7:$P$66,MATCH(+SMALL(Starter!$P$7:$P$66,Starter!Q40),Starter!$P$7:$P$66,0),14))=TRUE,"",+INDEX(Starter!$A$7:$P$66,MATCH(+SMALL(Starter!$P$7:$P$66,Starter!Q40),Starter!$P$7:$P$66,0),14))</f>
        <v/>
      </c>
      <c r="Q39" s="74" t="str">
        <f ca="1">IF(ISERROR(+INDEX(Starter!$A$7:$P$66,MATCH(+SMALL(Starter!$P$7:$P$66,Starter!Q40),Starter!$P$7:$P$66,0),15))=TRUE,"",+INDEX(Starter!$A$7:$P$66,MATCH(+SMALL(Starter!$P$7:$P$66,Starter!Q40),Starter!$P$7:$P$66,0),15))</f>
        <v/>
      </c>
      <c r="R39" s="75" t="str">
        <f t="shared" ca="1" si="8"/>
        <v/>
      </c>
      <c r="S39" s="147"/>
      <c r="T39" s="56">
        <f t="shared" ca="1" si="9"/>
        <v>0</v>
      </c>
      <c r="U39" s="76">
        <f t="shared" ca="1" si="10"/>
        <v>0</v>
      </c>
      <c r="W39" s="76">
        <f t="shared" ca="1" si="11"/>
        <v>0</v>
      </c>
      <c r="X39" s="76">
        <f t="shared" ca="1" si="12"/>
        <v>0</v>
      </c>
      <c r="Y39" s="76">
        <f t="shared" ca="1" si="13"/>
        <v>0</v>
      </c>
      <c r="Z39" s="76">
        <f ca="1">IF(Stammdaten!$C$20=1,IF(W39=1,1,),IF(Stammdaten!$C$20=2,IF(AND(W39=1,X39=1),1,),IF(Stammdaten!$C$20=3,IF(AND(W39=1,X39=1,Y39=1),1,),)))</f>
        <v>0</v>
      </c>
    </row>
    <row r="40" spans="1:26" ht="24.75" customHeight="1">
      <c r="A40" s="466" t="str">
        <f t="shared" ca="1" si="7"/>
        <v/>
      </c>
      <c r="B40" s="66" t="str">
        <f ca="1">IFERROR(INDEX(Starter!$A$7:$P$66,MATCH(+SMALL(Starter!$P$7:$P$66,Starter!Q41),Starter!$P$7:$P$66,0),1),"")</f>
        <v/>
      </c>
      <c r="C40" s="67" t="str">
        <f ca="1">IFERROR(INDEX(Starter!$A$7:$P$66,MATCH(+SMALL(Starter!$P$7:$P$66,Starter!Q41),Starter!$P$7:$P$66,0),2),"")</f>
        <v/>
      </c>
      <c r="D40" s="68" t="str">
        <f ca="1">IFERROR(INDEX(Starter!$A$7:$P$66,MATCH(+SMALL(Starter!$P$7:$P$66,Starter!Q41),Starter!$P$7:$P$66,0),3),"")</f>
        <v/>
      </c>
      <c r="E40" s="67" t="str">
        <f ca="1">IFERROR(INDEX(Starter!$A$7:$P$66,MATCH(+SMALL(Starter!$P$7:$P$66,Starter!Q41),Starter!$P$7:$P$66,0),4),"")</f>
        <v/>
      </c>
      <c r="F40" s="69" t="str">
        <f ca="1">IFERROR(INDEX(Starter!$A$7:$P$66,MATCH(+SMALL(Starter!$P$7:$P$66,Starter!Q41),Starter!$P$7:$P$66,0),7),"")</f>
        <v/>
      </c>
      <c r="G40" s="538" t="str">
        <f ca="1">IFERROR(INDEX(Starter!$A$7:$P$66,MATCH(+SMALL(Starter!$P$7:$P$66,Starter!Q41),Starter!$P$7:$P$66,0),8),"")</f>
        <v/>
      </c>
      <c r="H40" s="70" t="str">
        <f ca="1">IF(ISERROR(IF(ISBLANK(Starter!I41),"",+INDEX(Starter!$A$7:$P$66,MATCH(+SMALL(Starter!$P$7:$P$66,Starter!Q41),Starter!$P$7:$P$66,0),9))),"",IF(ISBLANK(Starter!I41),"",+INDEX(Starter!$A$7:$P$66,MATCH(+SMALL(Starter!$P$7:$P$66,Starter!Q41),Starter!$P$7:$P$66,0),9)))</f>
        <v/>
      </c>
      <c r="I40" s="71" t="str">
        <f ca="1">+IF(H40="","",VLOOKUP(H40,Rechnen!$A$1:$B$13,2,FALSE))</f>
        <v/>
      </c>
      <c r="J40" s="70" t="str">
        <f ca="1">IF(ISERROR(IF(ISBLANK(Starter!J41),"",+INDEX(Starter!$A$7:$P$66,MATCH(+SMALL(Starter!$P$7:$P$66,Starter!Q41),Starter!$P$7:$P$66,0),10))),"",IF(ISBLANK(Starter!J41),"",+INDEX(Starter!$A$7:$P$66,MATCH(+SMALL(Starter!$P$7:$P$66,Starter!Q41),Starter!$P$7:$P$66,0),10)))</f>
        <v/>
      </c>
      <c r="K40" s="71" t="str">
        <f ca="1">+IF(J40="","",VLOOKUP(J40,Rechnen!$A$1:$B$13,2,FALSE))</f>
        <v/>
      </c>
      <c r="L40" s="70" t="str">
        <f ca="1">IF(ISERROR(IF(ISBLANK(Starter!K41),"",+INDEX(Starter!$A$7:$P$66,MATCH(+SMALL(Starter!$P$7:$P$66,Starter!Q41),Starter!$P$7:$P$66,0),11))),"",IF(ISBLANK(Starter!K41),"",+INDEX(Starter!$A$7:$P$66,MATCH(+SMALL(Starter!$P$7:$P$66,Starter!Q41),Starter!$P$7:$P$66,0),11)))</f>
        <v/>
      </c>
      <c r="M40" s="71" t="str">
        <f ca="1">+IF(L40="","",VLOOKUP(L40,Rechnen!$A$1:$B$13,2,FALSE))</f>
        <v/>
      </c>
      <c r="N40" s="72" t="str">
        <f ca="1">IF(ISERROR(+INDEX(Starter!$A$7:$P$66,MATCH(+SMALL(Starter!$P$7:$P$66,Starter!Q41),Starter!$P$7:$P$66,0),12))=TRUE,"",+INDEX(Starter!$A$7:$P$66,MATCH(+SMALL(Starter!$P$7:$P$66,Starter!Q41),Starter!$P$7:$P$66,0),12))</f>
        <v/>
      </c>
      <c r="O40" s="72" t="str">
        <f ca="1">IF(ISERROR(+INDEX(Starter!$A$7:$P$66,MATCH(+SMALL(Starter!$P$7:$P$66,Starter!Q41),Starter!$P$7:$P$66,0),13))=TRUE,"",+INDEX(Starter!$A$7:$P$66,MATCH(+SMALL(Starter!$P$7:$P$66,Starter!Q41),Starter!$P$7:$P$66,0),13))</f>
        <v/>
      </c>
      <c r="P40" s="471" t="str">
        <f ca="1">IF(ISERROR(+INDEX(Starter!$A$7:$P$66,MATCH(+SMALL(Starter!$P$7:$P$66,Starter!Q41),Starter!$P$7:$P$66,0),14))=TRUE,"",+INDEX(Starter!$A$7:$P$66,MATCH(+SMALL(Starter!$P$7:$P$66,Starter!Q41),Starter!$P$7:$P$66,0),14))</f>
        <v/>
      </c>
      <c r="Q40" s="74" t="str">
        <f ca="1">IF(ISERROR(+INDEX(Starter!$A$7:$P$66,MATCH(+SMALL(Starter!$P$7:$P$66,Starter!Q41),Starter!$P$7:$P$66,0),15))=TRUE,"",+INDEX(Starter!$A$7:$P$66,MATCH(+SMALL(Starter!$P$7:$P$66,Starter!Q41),Starter!$P$7:$P$66,0),15))</f>
        <v/>
      </c>
      <c r="R40" s="75" t="str">
        <f t="shared" ca="1" si="8"/>
        <v/>
      </c>
      <c r="S40" s="147"/>
      <c r="T40" s="56">
        <f t="shared" ca="1" si="9"/>
        <v>0</v>
      </c>
      <c r="U40" s="76">
        <f t="shared" ca="1" si="10"/>
        <v>0</v>
      </c>
      <c r="W40" s="76">
        <f t="shared" ca="1" si="11"/>
        <v>0</v>
      </c>
      <c r="X40" s="76">
        <f t="shared" ca="1" si="12"/>
        <v>0</v>
      </c>
      <c r="Y40" s="76">
        <f t="shared" ca="1" si="13"/>
        <v>0</v>
      </c>
      <c r="Z40" s="76">
        <f ca="1">IF(Stammdaten!$C$20=1,IF(W40=1,1,),IF(Stammdaten!$C$20=2,IF(AND(W40=1,X40=1),1,),IF(Stammdaten!$C$20=3,IF(AND(W40=1,X40=1,Y40=1),1,),)))</f>
        <v>0</v>
      </c>
    </row>
    <row r="41" spans="1:26" ht="24.75" customHeight="1">
      <c r="A41" s="466" t="str">
        <f t="shared" ca="1" si="7"/>
        <v/>
      </c>
      <c r="B41" s="66" t="str">
        <f ca="1">IFERROR(INDEX(Starter!$A$7:$P$66,MATCH(+SMALL(Starter!$P$7:$P$66,Starter!Q42),Starter!$P$7:$P$66,0),1),"")</f>
        <v/>
      </c>
      <c r="C41" s="67" t="str">
        <f ca="1">IFERROR(INDEX(Starter!$A$7:$P$66,MATCH(+SMALL(Starter!$P$7:$P$66,Starter!Q42),Starter!$P$7:$P$66,0),2),"")</f>
        <v/>
      </c>
      <c r="D41" s="68" t="str">
        <f ca="1">IFERROR(INDEX(Starter!$A$7:$P$66,MATCH(+SMALL(Starter!$P$7:$P$66,Starter!Q42),Starter!$P$7:$P$66,0),3),"")</f>
        <v/>
      </c>
      <c r="E41" s="67" t="str">
        <f ca="1">IFERROR(INDEX(Starter!$A$7:$P$66,MATCH(+SMALL(Starter!$P$7:$P$66,Starter!Q42),Starter!$P$7:$P$66,0),4),"")</f>
        <v/>
      </c>
      <c r="F41" s="69" t="str">
        <f ca="1">IFERROR(INDEX(Starter!$A$7:$P$66,MATCH(+SMALL(Starter!$P$7:$P$66,Starter!Q42),Starter!$P$7:$P$66,0),7),"")</f>
        <v/>
      </c>
      <c r="G41" s="538" t="str">
        <f ca="1">IFERROR(INDEX(Starter!$A$7:$P$66,MATCH(+SMALL(Starter!$P$7:$P$66,Starter!Q42),Starter!$P$7:$P$66,0),8),"")</f>
        <v/>
      </c>
      <c r="H41" s="70" t="str">
        <f ca="1">IF(ISERROR(IF(ISBLANK(Starter!I42),"",+INDEX(Starter!$A$7:$P$66,MATCH(+SMALL(Starter!$P$7:$P$66,Starter!Q42),Starter!$P$7:$P$66,0),9))),"",IF(ISBLANK(Starter!I42),"",+INDEX(Starter!$A$7:$P$66,MATCH(+SMALL(Starter!$P$7:$P$66,Starter!Q42),Starter!$P$7:$P$66,0),9)))</f>
        <v/>
      </c>
      <c r="I41" s="71" t="str">
        <f ca="1">+IF(H41="","",VLOOKUP(H41,Rechnen!$A$1:$B$13,2,FALSE))</f>
        <v/>
      </c>
      <c r="J41" s="70" t="str">
        <f ca="1">IF(ISERROR(IF(ISBLANK(Starter!J42),"",+INDEX(Starter!$A$7:$P$66,MATCH(+SMALL(Starter!$P$7:$P$66,Starter!Q42),Starter!$P$7:$P$66,0),10))),"",IF(ISBLANK(Starter!J42),"",+INDEX(Starter!$A$7:$P$66,MATCH(+SMALL(Starter!$P$7:$P$66,Starter!Q42),Starter!$P$7:$P$66,0),10)))</f>
        <v/>
      </c>
      <c r="K41" s="71" t="str">
        <f ca="1">+IF(J41="","",VLOOKUP(J41,Rechnen!$A$1:$B$13,2,FALSE))</f>
        <v/>
      </c>
      <c r="L41" s="70" t="str">
        <f ca="1">IF(ISERROR(IF(ISBLANK(Starter!K42),"",+INDEX(Starter!$A$7:$P$66,MATCH(+SMALL(Starter!$P$7:$P$66,Starter!Q42),Starter!$P$7:$P$66,0),11))),"",IF(ISBLANK(Starter!K42),"",+INDEX(Starter!$A$7:$P$66,MATCH(+SMALL(Starter!$P$7:$P$66,Starter!Q42),Starter!$P$7:$P$66,0),11)))</f>
        <v/>
      </c>
      <c r="M41" s="71" t="str">
        <f ca="1">+IF(L41="","",VLOOKUP(L41,Rechnen!$A$1:$B$13,2,FALSE))</f>
        <v/>
      </c>
      <c r="N41" s="72" t="str">
        <f ca="1">IF(ISERROR(+INDEX(Starter!$A$7:$P$66,MATCH(+SMALL(Starter!$P$7:$P$66,Starter!Q42),Starter!$P$7:$P$66,0),12))=TRUE,"",+INDEX(Starter!$A$7:$P$66,MATCH(+SMALL(Starter!$P$7:$P$66,Starter!Q42),Starter!$P$7:$P$66,0),12))</f>
        <v/>
      </c>
      <c r="O41" s="72" t="str">
        <f ca="1">IF(ISERROR(+INDEX(Starter!$A$7:$P$66,MATCH(+SMALL(Starter!$P$7:$P$66,Starter!Q42),Starter!$P$7:$P$66,0),13))=TRUE,"",+INDEX(Starter!$A$7:$P$66,MATCH(+SMALL(Starter!$P$7:$P$66,Starter!Q42),Starter!$P$7:$P$66,0),13))</f>
        <v/>
      </c>
      <c r="P41" s="471" t="str">
        <f ca="1">IF(ISERROR(+INDEX(Starter!$A$7:$P$66,MATCH(+SMALL(Starter!$P$7:$P$66,Starter!Q42),Starter!$P$7:$P$66,0),14))=TRUE,"",+INDEX(Starter!$A$7:$P$66,MATCH(+SMALL(Starter!$P$7:$P$66,Starter!Q42),Starter!$P$7:$P$66,0),14))</f>
        <v/>
      </c>
      <c r="Q41" s="74" t="str">
        <f ca="1">IF(ISERROR(+INDEX(Starter!$A$7:$P$66,MATCH(+SMALL(Starter!$P$7:$P$66,Starter!Q42),Starter!$P$7:$P$66,0),15))=TRUE,"",+INDEX(Starter!$A$7:$P$66,MATCH(+SMALL(Starter!$P$7:$P$66,Starter!Q42),Starter!$P$7:$P$66,0),15))</f>
        <v/>
      </c>
      <c r="R41" s="75" t="str">
        <f t="shared" ca="1" si="8"/>
        <v/>
      </c>
      <c r="S41" s="147"/>
      <c r="T41" s="56">
        <f t="shared" ca="1" si="9"/>
        <v>0</v>
      </c>
      <c r="U41" s="76">
        <f t="shared" ca="1" si="10"/>
        <v>0</v>
      </c>
      <c r="W41" s="76">
        <f t="shared" ca="1" si="11"/>
        <v>0</v>
      </c>
      <c r="X41" s="76">
        <f t="shared" ca="1" si="12"/>
        <v>0</v>
      </c>
      <c r="Y41" s="76">
        <f t="shared" ca="1" si="13"/>
        <v>0</v>
      </c>
      <c r="Z41" s="76">
        <f ca="1">IF(Stammdaten!$C$20=1,IF(W41=1,1,),IF(Stammdaten!$C$20=2,IF(AND(W41=1,X41=1),1,),IF(Stammdaten!$C$20=3,IF(AND(W41=1,X41=1,Y41=1),1,),)))</f>
        <v>0</v>
      </c>
    </row>
    <row r="42" spans="1:26" ht="24.75" customHeight="1">
      <c r="A42" s="466" t="str">
        <f t="shared" ca="1" si="7"/>
        <v/>
      </c>
      <c r="B42" s="66" t="str">
        <f ca="1">IFERROR(INDEX(Starter!$A$7:$P$66,MATCH(+SMALL(Starter!$P$7:$P$66,Starter!Q43),Starter!$P$7:$P$66,0),1),"")</f>
        <v/>
      </c>
      <c r="C42" s="67" t="str">
        <f ca="1">IFERROR(INDEX(Starter!$A$7:$P$66,MATCH(+SMALL(Starter!$P$7:$P$66,Starter!Q43),Starter!$P$7:$P$66,0),2),"")</f>
        <v/>
      </c>
      <c r="D42" s="68" t="str">
        <f ca="1">IFERROR(INDEX(Starter!$A$7:$P$66,MATCH(+SMALL(Starter!$P$7:$P$66,Starter!Q43),Starter!$P$7:$P$66,0),3),"")</f>
        <v/>
      </c>
      <c r="E42" s="67" t="str">
        <f ca="1">IFERROR(INDEX(Starter!$A$7:$P$66,MATCH(+SMALL(Starter!$P$7:$P$66,Starter!Q43),Starter!$P$7:$P$66,0),4),"")</f>
        <v/>
      </c>
      <c r="F42" s="69" t="str">
        <f ca="1">IFERROR(INDEX(Starter!$A$7:$P$66,MATCH(+SMALL(Starter!$P$7:$P$66,Starter!Q43),Starter!$P$7:$P$66,0),7),"")</f>
        <v/>
      </c>
      <c r="G42" s="538" t="str">
        <f ca="1">IFERROR(INDEX(Starter!$A$7:$P$66,MATCH(+SMALL(Starter!$P$7:$P$66,Starter!Q43),Starter!$P$7:$P$66,0),8),"")</f>
        <v/>
      </c>
      <c r="H42" s="70" t="str">
        <f ca="1">IF(ISERROR(IF(ISBLANK(Starter!I43),"",+INDEX(Starter!$A$7:$P$66,MATCH(+SMALL(Starter!$P$7:$P$66,Starter!Q43),Starter!$P$7:$P$66,0),9))),"",IF(ISBLANK(Starter!I43),"",+INDEX(Starter!$A$7:$P$66,MATCH(+SMALL(Starter!$P$7:$P$66,Starter!Q43),Starter!$P$7:$P$66,0),9)))</f>
        <v/>
      </c>
      <c r="I42" s="71" t="str">
        <f ca="1">+IF(H42="","",VLOOKUP(H42,Rechnen!$A$1:$B$13,2,FALSE))</f>
        <v/>
      </c>
      <c r="J42" s="70" t="str">
        <f ca="1">IF(ISERROR(IF(ISBLANK(Starter!J43),"",+INDEX(Starter!$A$7:$P$66,MATCH(+SMALL(Starter!$P$7:$P$66,Starter!Q43),Starter!$P$7:$P$66,0),10))),"",IF(ISBLANK(Starter!J43),"",+INDEX(Starter!$A$7:$P$66,MATCH(+SMALL(Starter!$P$7:$P$66,Starter!Q43),Starter!$P$7:$P$66,0),10)))</f>
        <v/>
      </c>
      <c r="K42" s="71" t="str">
        <f ca="1">+IF(J42="","",VLOOKUP(J42,Rechnen!$A$1:$B$13,2,FALSE))</f>
        <v/>
      </c>
      <c r="L42" s="70" t="str">
        <f ca="1">IF(ISERROR(IF(ISBLANK(Starter!K43),"",+INDEX(Starter!$A$7:$P$66,MATCH(+SMALL(Starter!$P$7:$P$66,Starter!Q43),Starter!$P$7:$P$66,0),11))),"",IF(ISBLANK(Starter!K43),"",+INDEX(Starter!$A$7:$P$66,MATCH(+SMALL(Starter!$P$7:$P$66,Starter!Q43),Starter!$P$7:$P$66,0),11)))</f>
        <v/>
      </c>
      <c r="M42" s="71" t="str">
        <f ca="1">+IF(L42="","",VLOOKUP(L42,Rechnen!$A$1:$B$13,2,FALSE))</f>
        <v/>
      </c>
      <c r="N42" s="72" t="str">
        <f ca="1">IF(ISERROR(+INDEX(Starter!$A$7:$P$66,MATCH(+SMALL(Starter!$P$7:$P$66,Starter!Q43),Starter!$P$7:$P$66,0),12))=TRUE,"",+INDEX(Starter!$A$7:$P$66,MATCH(+SMALL(Starter!$P$7:$P$66,Starter!Q43),Starter!$P$7:$P$66,0),12))</f>
        <v/>
      </c>
      <c r="O42" s="72" t="str">
        <f ca="1">IF(ISERROR(+INDEX(Starter!$A$7:$P$66,MATCH(+SMALL(Starter!$P$7:$P$66,Starter!Q43),Starter!$P$7:$P$66,0),13))=TRUE,"",+INDEX(Starter!$A$7:$P$66,MATCH(+SMALL(Starter!$P$7:$P$66,Starter!Q43),Starter!$P$7:$P$66,0),13))</f>
        <v/>
      </c>
      <c r="P42" s="471" t="str">
        <f ca="1">IF(ISERROR(+INDEX(Starter!$A$7:$P$66,MATCH(+SMALL(Starter!$P$7:$P$66,Starter!Q43),Starter!$P$7:$P$66,0),14))=TRUE,"",+INDEX(Starter!$A$7:$P$66,MATCH(+SMALL(Starter!$P$7:$P$66,Starter!Q43),Starter!$P$7:$P$66,0),14))</f>
        <v/>
      </c>
      <c r="Q42" s="74" t="str">
        <f ca="1">IF(ISERROR(+INDEX(Starter!$A$7:$P$66,MATCH(+SMALL(Starter!$P$7:$P$66,Starter!Q43),Starter!$P$7:$P$66,0),15))=TRUE,"",+INDEX(Starter!$A$7:$P$66,MATCH(+SMALL(Starter!$P$7:$P$66,Starter!Q43),Starter!$P$7:$P$66,0),15))</f>
        <v/>
      </c>
      <c r="R42" s="75" t="str">
        <f t="shared" ca="1" si="8"/>
        <v/>
      </c>
      <c r="S42" s="147"/>
      <c r="T42" s="56">
        <f t="shared" ca="1" si="9"/>
        <v>0</v>
      </c>
      <c r="U42" s="76">
        <f t="shared" ca="1" si="10"/>
        <v>0</v>
      </c>
      <c r="W42" s="76">
        <f t="shared" ca="1" si="11"/>
        <v>0</v>
      </c>
      <c r="X42" s="76">
        <f t="shared" ca="1" si="12"/>
        <v>0</v>
      </c>
      <c r="Y42" s="76">
        <f t="shared" ca="1" si="13"/>
        <v>0</v>
      </c>
      <c r="Z42" s="76">
        <f ca="1">IF(Stammdaten!$C$20=1,IF(W42=1,1,),IF(Stammdaten!$C$20=2,IF(AND(W42=1,X42=1),1,),IF(Stammdaten!$C$20=3,IF(AND(W42=1,X42=1,Y42=1),1,),)))</f>
        <v>0</v>
      </c>
    </row>
    <row r="43" spans="1:26" ht="24.75" customHeight="1">
      <c r="A43" s="466" t="str">
        <f t="shared" ca="1" si="7"/>
        <v/>
      </c>
      <c r="B43" s="66" t="str">
        <f ca="1">IFERROR(INDEX(Starter!$A$7:$P$66,MATCH(+SMALL(Starter!$P$7:$P$66,Starter!Q44),Starter!$P$7:$P$66,0),1),"")</f>
        <v/>
      </c>
      <c r="C43" s="67" t="str">
        <f ca="1">IFERROR(INDEX(Starter!$A$7:$P$66,MATCH(+SMALL(Starter!$P$7:$P$66,Starter!Q44),Starter!$P$7:$P$66,0),2),"")</f>
        <v/>
      </c>
      <c r="D43" s="68" t="str">
        <f ca="1">IFERROR(INDEX(Starter!$A$7:$P$66,MATCH(+SMALL(Starter!$P$7:$P$66,Starter!Q44),Starter!$P$7:$P$66,0),3),"")</f>
        <v/>
      </c>
      <c r="E43" s="67" t="str">
        <f ca="1">IFERROR(INDEX(Starter!$A$7:$P$66,MATCH(+SMALL(Starter!$P$7:$P$66,Starter!Q44),Starter!$P$7:$P$66,0),4),"")</f>
        <v/>
      </c>
      <c r="F43" s="69" t="str">
        <f ca="1">IFERROR(INDEX(Starter!$A$7:$P$66,MATCH(+SMALL(Starter!$P$7:$P$66,Starter!Q44),Starter!$P$7:$P$66,0),7),"")</f>
        <v/>
      </c>
      <c r="G43" s="538" t="str">
        <f ca="1">IFERROR(INDEX(Starter!$A$7:$P$66,MATCH(+SMALL(Starter!$P$7:$P$66,Starter!Q44),Starter!$P$7:$P$66,0),8),"")</f>
        <v/>
      </c>
      <c r="H43" s="70" t="str">
        <f ca="1">IF(ISERROR(IF(ISBLANK(Starter!I44),"",+INDEX(Starter!$A$7:$P$66,MATCH(+SMALL(Starter!$P$7:$P$66,Starter!Q44),Starter!$P$7:$P$66,0),9))),"",IF(ISBLANK(Starter!I44),"",+INDEX(Starter!$A$7:$P$66,MATCH(+SMALL(Starter!$P$7:$P$66,Starter!Q44),Starter!$P$7:$P$66,0),9)))</f>
        <v/>
      </c>
      <c r="I43" s="71" t="str">
        <f ca="1">+IF(H43="","",VLOOKUP(H43,Rechnen!$A$1:$B$13,2,FALSE))</f>
        <v/>
      </c>
      <c r="J43" s="70" t="str">
        <f ca="1">IF(ISERROR(IF(ISBLANK(Starter!J44),"",+INDEX(Starter!$A$7:$P$66,MATCH(+SMALL(Starter!$P$7:$P$66,Starter!Q44),Starter!$P$7:$P$66,0),10))),"",IF(ISBLANK(Starter!J44),"",+INDEX(Starter!$A$7:$P$66,MATCH(+SMALL(Starter!$P$7:$P$66,Starter!Q44),Starter!$P$7:$P$66,0),10)))</f>
        <v/>
      </c>
      <c r="K43" s="71" t="str">
        <f ca="1">+IF(J43="","",VLOOKUP(J43,Rechnen!$A$1:$B$13,2,FALSE))</f>
        <v/>
      </c>
      <c r="L43" s="70" t="str">
        <f ca="1">IF(ISERROR(IF(ISBLANK(Starter!K44),"",+INDEX(Starter!$A$7:$P$66,MATCH(+SMALL(Starter!$P$7:$P$66,Starter!Q44),Starter!$P$7:$P$66,0),11))),"",IF(ISBLANK(Starter!K44),"",+INDEX(Starter!$A$7:$P$66,MATCH(+SMALL(Starter!$P$7:$P$66,Starter!Q44),Starter!$P$7:$P$66,0),11)))</f>
        <v/>
      </c>
      <c r="M43" s="71" t="str">
        <f ca="1">+IF(L43="","",VLOOKUP(L43,Rechnen!$A$1:$B$13,2,FALSE))</f>
        <v/>
      </c>
      <c r="N43" s="72" t="str">
        <f ca="1">IF(ISERROR(+INDEX(Starter!$A$7:$P$66,MATCH(+SMALL(Starter!$P$7:$P$66,Starter!Q44),Starter!$P$7:$P$66,0),12))=TRUE,"",+INDEX(Starter!$A$7:$P$66,MATCH(+SMALL(Starter!$P$7:$P$66,Starter!Q44),Starter!$P$7:$P$66,0),12))</f>
        <v/>
      </c>
      <c r="O43" s="72" t="str">
        <f ca="1">IF(ISERROR(+INDEX(Starter!$A$7:$P$66,MATCH(+SMALL(Starter!$P$7:$P$66,Starter!Q44),Starter!$P$7:$P$66,0),13))=TRUE,"",+INDEX(Starter!$A$7:$P$66,MATCH(+SMALL(Starter!$P$7:$P$66,Starter!Q44),Starter!$P$7:$P$66,0),13))</f>
        <v/>
      </c>
      <c r="P43" s="471" t="str">
        <f ca="1">IF(ISERROR(+INDEX(Starter!$A$7:$P$66,MATCH(+SMALL(Starter!$P$7:$P$66,Starter!Q44),Starter!$P$7:$P$66,0),14))=TRUE,"",+INDEX(Starter!$A$7:$P$66,MATCH(+SMALL(Starter!$P$7:$P$66,Starter!Q44),Starter!$P$7:$P$66,0),14))</f>
        <v/>
      </c>
      <c r="Q43" s="74" t="str">
        <f ca="1">IF(ISERROR(+INDEX(Starter!$A$7:$P$66,MATCH(+SMALL(Starter!$P$7:$P$66,Starter!Q44),Starter!$P$7:$P$66,0),15))=TRUE,"",+INDEX(Starter!$A$7:$P$66,MATCH(+SMALL(Starter!$P$7:$P$66,Starter!Q44),Starter!$P$7:$P$66,0),15))</f>
        <v/>
      </c>
      <c r="R43" s="75" t="str">
        <f t="shared" ca="1" si="8"/>
        <v/>
      </c>
      <c r="S43" s="147"/>
      <c r="T43" s="56">
        <f t="shared" ca="1" si="9"/>
        <v>0</v>
      </c>
      <c r="U43" s="76">
        <f t="shared" ca="1" si="10"/>
        <v>0</v>
      </c>
      <c r="W43" s="76">
        <f t="shared" ca="1" si="11"/>
        <v>0</v>
      </c>
      <c r="X43" s="76">
        <f t="shared" ca="1" si="12"/>
        <v>0</v>
      </c>
      <c r="Y43" s="76">
        <f t="shared" ca="1" si="13"/>
        <v>0</v>
      </c>
      <c r="Z43" s="76">
        <f ca="1">IF(Stammdaten!$C$20=1,IF(W43=1,1,),IF(Stammdaten!$C$20=2,IF(AND(W43=1,X43=1),1,),IF(Stammdaten!$C$20=3,IF(AND(W43=1,X43=1,Y43=1),1,),)))</f>
        <v>0</v>
      </c>
    </row>
    <row r="44" spans="1:26" ht="24.75" customHeight="1">
      <c r="A44" s="466" t="str">
        <f t="shared" ca="1" si="7"/>
        <v/>
      </c>
      <c r="B44" s="66" t="str">
        <f ca="1">IFERROR(INDEX(Starter!$A$7:$P$66,MATCH(+SMALL(Starter!$P$7:$P$66,Starter!Q45),Starter!$P$7:$P$66,0),1),"")</f>
        <v/>
      </c>
      <c r="C44" s="67" t="str">
        <f ca="1">IFERROR(INDEX(Starter!$A$7:$P$66,MATCH(+SMALL(Starter!$P$7:$P$66,Starter!Q45),Starter!$P$7:$P$66,0),2),"")</f>
        <v/>
      </c>
      <c r="D44" s="68" t="str">
        <f ca="1">IFERROR(INDEX(Starter!$A$7:$P$66,MATCH(+SMALL(Starter!$P$7:$P$66,Starter!Q45),Starter!$P$7:$P$66,0),3),"")</f>
        <v/>
      </c>
      <c r="E44" s="67" t="str">
        <f ca="1">IFERROR(INDEX(Starter!$A$7:$P$66,MATCH(+SMALL(Starter!$P$7:$P$66,Starter!Q45),Starter!$P$7:$P$66,0),4),"")</f>
        <v/>
      </c>
      <c r="F44" s="69" t="str">
        <f ca="1">IFERROR(INDEX(Starter!$A$7:$P$66,MATCH(+SMALL(Starter!$P$7:$P$66,Starter!Q45),Starter!$P$7:$P$66,0),7),"")</f>
        <v/>
      </c>
      <c r="G44" s="538" t="str">
        <f ca="1">IFERROR(INDEX(Starter!$A$7:$P$66,MATCH(+SMALL(Starter!$P$7:$P$66,Starter!Q45),Starter!$P$7:$P$66,0),8),"")</f>
        <v/>
      </c>
      <c r="H44" s="70" t="str">
        <f ca="1">IF(ISERROR(IF(ISBLANK(Starter!I45),"",+INDEX(Starter!$A$7:$P$66,MATCH(+SMALL(Starter!$P$7:$P$66,Starter!Q45),Starter!$P$7:$P$66,0),9))),"",IF(ISBLANK(Starter!I45),"",+INDEX(Starter!$A$7:$P$66,MATCH(+SMALL(Starter!$P$7:$P$66,Starter!Q45),Starter!$P$7:$P$66,0),9)))</f>
        <v/>
      </c>
      <c r="I44" s="71" t="str">
        <f ca="1">+IF(H44="","",VLOOKUP(H44,Rechnen!$A$1:$B$13,2,FALSE))</f>
        <v/>
      </c>
      <c r="J44" s="70" t="str">
        <f ca="1">IF(ISERROR(IF(ISBLANK(Starter!J45),"",+INDEX(Starter!$A$7:$P$66,MATCH(+SMALL(Starter!$P$7:$P$66,Starter!Q45),Starter!$P$7:$P$66,0),10))),"",IF(ISBLANK(Starter!J45),"",+INDEX(Starter!$A$7:$P$66,MATCH(+SMALL(Starter!$P$7:$P$66,Starter!Q45),Starter!$P$7:$P$66,0),10)))</f>
        <v/>
      </c>
      <c r="K44" s="71" t="str">
        <f ca="1">+IF(J44="","",VLOOKUP(J44,Rechnen!$A$1:$B$13,2,FALSE))</f>
        <v/>
      </c>
      <c r="L44" s="70" t="str">
        <f ca="1">IF(ISERROR(IF(ISBLANK(Starter!K45),"",+INDEX(Starter!$A$7:$P$66,MATCH(+SMALL(Starter!$P$7:$P$66,Starter!Q45),Starter!$P$7:$P$66,0),11))),"",IF(ISBLANK(Starter!K45),"",+INDEX(Starter!$A$7:$P$66,MATCH(+SMALL(Starter!$P$7:$P$66,Starter!Q45),Starter!$P$7:$P$66,0),11)))</f>
        <v/>
      </c>
      <c r="M44" s="71" t="str">
        <f ca="1">+IF(L44="","",VLOOKUP(L44,Rechnen!$A$1:$B$13,2,FALSE))</f>
        <v/>
      </c>
      <c r="N44" s="72" t="str">
        <f ca="1">IF(ISERROR(+INDEX(Starter!$A$7:$P$66,MATCH(+SMALL(Starter!$P$7:$P$66,Starter!Q45),Starter!$P$7:$P$66,0),12))=TRUE,"",+INDEX(Starter!$A$7:$P$66,MATCH(+SMALL(Starter!$P$7:$P$66,Starter!Q45),Starter!$P$7:$P$66,0),12))</f>
        <v/>
      </c>
      <c r="O44" s="72" t="str">
        <f ca="1">IF(ISERROR(+INDEX(Starter!$A$7:$P$66,MATCH(+SMALL(Starter!$P$7:$P$66,Starter!Q45),Starter!$P$7:$P$66,0),13))=TRUE,"",+INDEX(Starter!$A$7:$P$66,MATCH(+SMALL(Starter!$P$7:$P$66,Starter!Q45),Starter!$P$7:$P$66,0),13))</f>
        <v/>
      </c>
      <c r="P44" s="471" t="str">
        <f ca="1">IF(ISERROR(+INDEX(Starter!$A$7:$P$66,MATCH(+SMALL(Starter!$P$7:$P$66,Starter!Q45),Starter!$P$7:$P$66,0),14))=TRUE,"",+INDEX(Starter!$A$7:$P$66,MATCH(+SMALL(Starter!$P$7:$P$66,Starter!Q45),Starter!$P$7:$P$66,0),14))</f>
        <v/>
      </c>
      <c r="Q44" s="74" t="str">
        <f ca="1">IF(ISERROR(+INDEX(Starter!$A$7:$P$66,MATCH(+SMALL(Starter!$P$7:$P$66,Starter!Q45),Starter!$P$7:$P$66,0),15))=TRUE,"",+INDEX(Starter!$A$7:$P$66,MATCH(+SMALL(Starter!$P$7:$P$66,Starter!Q45),Starter!$P$7:$P$66,0),15))</f>
        <v/>
      </c>
      <c r="R44" s="75" t="str">
        <f t="shared" ca="1" si="8"/>
        <v/>
      </c>
      <c r="S44" s="147"/>
      <c r="T44" s="56">
        <f t="shared" ca="1" si="9"/>
        <v>0</v>
      </c>
      <c r="U44" s="76">
        <f t="shared" ca="1" si="10"/>
        <v>0</v>
      </c>
      <c r="W44" s="76">
        <f t="shared" ca="1" si="11"/>
        <v>0</v>
      </c>
      <c r="X44" s="76">
        <f t="shared" ca="1" si="12"/>
        <v>0</v>
      </c>
      <c r="Y44" s="76">
        <f t="shared" ca="1" si="13"/>
        <v>0</v>
      </c>
      <c r="Z44" s="76">
        <f ca="1">IF(Stammdaten!$C$20=1,IF(W44=1,1,),IF(Stammdaten!$C$20=2,IF(AND(W44=1,X44=1),1,),IF(Stammdaten!$C$20=3,IF(AND(W44=1,X44=1,Y44=1),1,),)))</f>
        <v>0</v>
      </c>
    </row>
    <row r="45" spans="1:26" ht="24.75" customHeight="1">
      <c r="A45" s="466" t="str">
        <f t="shared" ca="1" si="7"/>
        <v/>
      </c>
      <c r="B45" s="66" t="str">
        <f ca="1">IFERROR(INDEX(Starter!$A$7:$P$66,MATCH(+SMALL(Starter!$P$7:$P$66,Starter!Q46),Starter!$P$7:$P$66,0),1),"")</f>
        <v/>
      </c>
      <c r="C45" s="67" t="str">
        <f ca="1">IFERROR(INDEX(Starter!$A$7:$P$66,MATCH(+SMALL(Starter!$P$7:$P$66,Starter!Q46),Starter!$P$7:$P$66,0),2),"")</f>
        <v/>
      </c>
      <c r="D45" s="68" t="str">
        <f ca="1">IFERROR(INDEX(Starter!$A$7:$P$66,MATCH(+SMALL(Starter!$P$7:$P$66,Starter!Q46),Starter!$P$7:$P$66,0),3),"")</f>
        <v/>
      </c>
      <c r="E45" s="67" t="str">
        <f ca="1">IFERROR(INDEX(Starter!$A$7:$P$66,MATCH(+SMALL(Starter!$P$7:$P$66,Starter!Q46),Starter!$P$7:$P$66,0),4),"")</f>
        <v/>
      </c>
      <c r="F45" s="69" t="str">
        <f ca="1">IFERROR(INDEX(Starter!$A$7:$P$66,MATCH(+SMALL(Starter!$P$7:$P$66,Starter!Q46),Starter!$P$7:$P$66,0),7),"")</f>
        <v/>
      </c>
      <c r="G45" s="538" t="str">
        <f ca="1">IFERROR(INDEX(Starter!$A$7:$P$66,MATCH(+SMALL(Starter!$P$7:$P$66,Starter!Q46),Starter!$P$7:$P$66,0),8),"")</f>
        <v/>
      </c>
      <c r="H45" s="70" t="str">
        <f ca="1">IF(ISERROR(IF(ISBLANK(Starter!I46),"",+INDEX(Starter!$A$7:$P$66,MATCH(+SMALL(Starter!$P$7:$P$66,Starter!Q46),Starter!$P$7:$P$66,0),9))),"",IF(ISBLANK(Starter!I46),"",+INDEX(Starter!$A$7:$P$66,MATCH(+SMALL(Starter!$P$7:$P$66,Starter!Q46),Starter!$P$7:$P$66,0),9)))</f>
        <v/>
      </c>
      <c r="I45" s="71" t="str">
        <f ca="1">+IF(H45="","",VLOOKUP(H45,Rechnen!$A$1:$B$13,2,FALSE))</f>
        <v/>
      </c>
      <c r="J45" s="70" t="str">
        <f ca="1">IF(ISERROR(IF(ISBLANK(Starter!J46),"",+INDEX(Starter!$A$7:$P$66,MATCH(+SMALL(Starter!$P$7:$P$66,Starter!Q46),Starter!$P$7:$P$66,0),10))),"",IF(ISBLANK(Starter!J46),"",+INDEX(Starter!$A$7:$P$66,MATCH(+SMALL(Starter!$P$7:$P$66,Starter!Q46),Starter!$P$7:$P$66,0),10)))</f>
        <v/>
      </c>
      <c r="K45" s="71" t="str">
        <f ca="1">+IF(J45="","",VLOOKUP(J45,Rechnen!$A$1:$B$13,2,FALSE))</f>
        <v/>
      </c>
      <c r="L45" s="70" t="str">
        <f ca="1">IF(ISERROR(IF(ISBLANK(Starter!K46),"",+INDEX(Starter!$A$7:$P$66,MATCH(+SMALL(Starter!$P$7:$P$66,Starter!Q46),Starter!$P$7:$P$66,0),11))),"",IF(ISBLANK(Starter!K46),"",+INDEX(Starter!$A$7:$P$66,MATCH(+SMALL(Starter!$P$7:$P$66,Starter!Q46),Starter!$P$7:$P$66,0),11)))</f>
        <v/>
      </c>
      <c r="M45" s="71" t="str">
        <f ca="1">+IF(L45="","",VLOOKUP(L45,Rechnen!$A$1:$B$13,2,FALSE))</f>
        <v/>
      </c>
      <c r="N45" s="72" t="str">
        <f ca="1">IF(ISERROR(+INDEX(Starter!$A$7:$P$66,MATCH(+SMALL(Starter!$P$7:$P$66,Starter!Q46),Starter!$P$7:$P$66,0),12))=TRUE,"",+INDEX(Starter!$A$7:$P$66,MATCH(+SMALL(Starter!$P$7:$P$66,Starter!Q46),Starter!$P$7:$P$66,0),12))</f>
        <v/>
      </c>
      <c r="O45" s="72" t="str">
        <f ca="1">IF(ISERROR(+INDEX(Starter!$A$7:$P$66,MATCH(+SMALL(Starter!$P$7:$P$66,Starter!Q46),Starter!$P$7:$P$66,0),13))=TRUE,"",+INDEX(Starter!$A$7:$P$66,MATCH(+SMALL(Starter!$P$7:$P$66,Starter!Q46),Starter!$P$7:$P$66,0),13))</f>
        <v/>
      </c>
      <c r="P45" s="471" t="str">
        <f ca="1">IF(ISERROR(+INDEX(Starter!$A$7:$P$66,MATCH(+SMALL(Starter!$P$7:$P$66,Starter!Q46),Starter!$P$7:$P$66,0),14))=TRUE,"",+INDEX(Starter!$A$7:$P$66,MATCH(+SMALL(Starter!$P$7:$P$66,Starter!Q46),Starter!$P$7:$P$66,0),14))</f>
        <v/>
      </c>
      <c r="Q45" s="74" t="str">
        <f ca="1">IF(ISERROR(+INDEX(Starter!$A$7:$P$66,MATCH(+SMALL(Starter!$P$7:$P$66,Starter!Q46),Starter!$P$7:$P$66,0),15))=TRUE,"",+INDEX(Starter!$A$7:$P$66,MATCH(+SMALL(Starter!$P$7:$P$66,Starter!Q46),Starter!$P$7:$P$66,0),15))</f>
        <v/>
      </c>
      <c r="R45" s="75" t="str">
        <f t="shared" ca="1" si="8"/>
        <v/>
      </c>
      <c r="S45" s="147"/>
      <c r="T45" s="56">
        <f t="shared" ca="1" si="9"/>
        <v>0</v>
      </c>
      <c r="U45" s="76">
        <f t="shared" ca="1" si="10"/>
        <v>0</v>
      </c>
      <c r="W45" s="76">
        <f t="shared" ref="W45:W65" ca="1" si="14">IF(OR(I45="o.B.",I45="dns",I45="dis"),1,0)</f>
        <v>0</v>
      </c>
      <c r="X45" s="76">
        <f t="shared" ref="X45:X65" ca="1" si="15">IF(OR(K45="o.B.",K45="dns",K45="dis"),1,0)</f>
        <v>0</v>
      </c>
      <c r="Y45" s="76">
        <f t="shared" ref="Y45:Y65" ca="1" si="16">IF(OR(M45="o.B.",M45="dns",M45="dis"),1,0)</f>
        <v>0</v>
      </c>
      <c r="Z45" s="76">
        <f ca="1">IF(Stammdaten!$C$20=1,IF(W45=1,1,),IF(Stammdaten!$C$20=2,IF(AND(W45=1,X45=1),1,),IF(Stammdaten!$C$20=3,IF(AND(W45=1,X45=1,Y45=1),1,),)))</f>
        <v>0</v>
      </c>
    </row>
    <row r="46" spans="1:26" ht="24.75" customHeight="1">
      <c r="A46" s="466" t="str">
        <f t="shared" ca="1" si="7"/>
        <v/>
      </c>
      <c r="B46" s="66" t="str">
        <f ca="1">IFERROR(INDEX(Starter!$A$7:$P$66,MATCH(+SMALL(Starter!$P$7:$P$66,Starter!Q47),Starter!$P$7:$P$66,0),1),"")</f>
        <v/>
      </c>
      <c r="C46" s="67" t="str">
        <f ca="1">IFERROR(INDEX(Starter!$A$7:$P$66,MATCH(+SMALL(Starter!$P$7:$P$66,Starter!Q47),Starter!$P$7:$P$66,0),2),"")</f>
        <v/>
      </c>
      <c r="D46" s="68" t="str">
        <f ca="1">IFERROR(INDEX(Starter!$A$7:$P$66,MATCH(+SMALL(Starter!$P$7:$P$66,Starter!Q47),Starter!$P$7:$P$66,0),3),"")</f>
        <v/>
      </c>
      <c r="E46" s="67" t="str">
        <f ca="1">IFERROR(INDEX(Starter!$A$7:$P$66,MATCH(+SMALL(Starter!$P$7:$P$66,Starter!Q47),Starter!$P$7:$P$66,0),4),"")</f>
        <v/>
      </c>
      <c r="F46" s="69" t="str">
        <f ca="1">IFERROR(INDEX(Starter!$A$7:$P$66,MATCH(+SMALL(Starter!$P$7:$P$66,Starter!Q47),Starter!$P$7:$P$66,0),7),"")</f>
        <v/>
      </c>
      <c r="G46" s="538" t="str">
        <f ca="1">IFERROR(INDEX(Starter!$A$7:$P$66,MATCH(+SMALL(Starter!$P$7:$P$66,Starter!Q47),Starter!$P$7:$P$66,0),8),"")</f>
        <v/>
      </c>
      <c r="H46" s="70" t="str">
        <f ca="1">IF(ISERROR(IF(ISBLANK(Starter!I47),"",+INDEX(Starter!$A$7:$P$66,MATCH(+SMALL(Starter!$P$7:$P$66,Starter!Q47),Starter!$P$7:$P$66,0),9))),"",IF(ISBLANK(Starter!I47),"",+INDEX(Starter!$A$7:$P$66,MATCH(+SMALL(Starter!$P$7:$P$66,Starter!Q47),Starter!$P$7:$P$66,0),9)))</f>
        <v/>
      </c>
      <c r="I46" s="71" t="str">
        <f ca="1">+IF(H46="","",VLOOKUP(H46,Rechnen!$A$1:$B$13,2,FALSE))</f>
        <v/>
      </c>
      <c r="J46" s="70" t="str">
        <f ca="1">IF(ISERROR(IF(ISBLANK(Starter!J47),"",+INDEX(Starter!$A$7:$P$66,MATCH(+SMALL(Starter!$P$7:$P$66,Starter!Q47),Starter!$P$7:$P$66,0),10))),"",IF(ISBLANK(Starter!J47),"",+INDEX(Starter!$A$7:$P$66,MATCH(+SMALL(Starter!$P$7:$P$66,Starter!Q47),Starter!$P$7:$P$66,0),10)))</f>
        <v/>
      </c>
      <c r="K46" s="71" t="str">
        <f ca="1">+IF(J46="","",VLOOKUP(J46,Rechnen!$A$1:$B$13,2,FALSE))</f>
        <v/>
      </c>
      <c r="L46" s="70" t="str">
        <f ca="1">IF(ISERROR(IF(ISBLANK(Starter!K47),"",+INDEX(Starter!$A$7:$P$66,MATCH(+SMALL(Starter!$P$7:$P$66,Starter!Q47),Starter!$P$7:$P$66,0),11))),"",IF(ISBLANK(Starter!K47),"",+INDEX(Starter!$A$7:$P$66,MATCH(+SMALL(Starter!$P$7:$P$66,Starter!Q47),Starter!$P$7:$P$66,0),11)))</f>
        <v/>
      </c>
      <c r="M46" s="71" t="str">
        <f ca="1">+IF(L46="","",VLOOKUP(L46,Rechnen!$A$1:$B$13,2,FALSE))</f>
        <v/>
      </c>
      <c r="N46" s="72" t="str">
        <f ca="1">IF(ISERROR(+INDEX(Starter!$A$7:$P$66,MATCH(+SMALL(Starter!$P$7:$P$66,Starter!Q47),Starter!$P$7:$P$66,0),12))=TRUE,"",+INDEX(Starter!$A$7:$P$66,MATCH(+SMALL(Starter!$P$7:$P$66,Starter!Q47),Starter!$P$7:$P$66,0),12))</f>
        <v/>
      </c>
      <c r="O46" s="72" t="str">
        <f ca="1">IF(ISERROR(+INDEX(Starter!$A$7:$P$66,MATCH(+SMALL(Starter!$P$7:$P$66,Starter!Q47),Starter!$P$7:$P$66,0),13))=TRUE,"",+INDEX(Starter!$A$7:$P$66,MATCH(+SMALL(Starter!$P$7:$P$66,Starter!Q47),Starter!$P$7:$P$66,0),13))</f>
        <v/>
      </c>
      <c r="P46" s="471" t="str">
        <f ca="1">IF(ISERROR(+INDEX(Starter!$A$7:$P$66,MATCH(+SMALL(Starter!$P$7:$P$66,Starter!Q47),Starter!$P$7:$P$66,0),14))=TRUE,"",+INDEX(Starter!$A$7:$P$66,MATCH(+SMALL(Starter!$P$7:$P$66,Starter!Q47),Starter!$P$7:$P$66,0),14))</f>
        <v/>
      </c>
      <c r="Q46" s="74" t="str">
        <f ca="1">IF(ISERROR(+INDEX(Starter!$A$7:$P$66,MATCH(+SMALL(Starter!$P$7:$P$66,Starter!Q47),Starter!$P$7:$P$66,0),15))=TRUE,"",+INDEX(Starter!$A$7:$P$66,MATCH(+SMALL(Starter!$P$7:$P$66,Starter!Q47),Starter!$P$7:$P$66,0),15))</f>
        <v/>
      </c>
      <c r="R46" s="75" t="str">
        <f t="shared" ca="1" si="8"/>
        <v/>
      </c>
      <c r="S46" s="147"/>
      <c r="T46" s="56">
        <f t="shared" ca="1" si="9"/>
        <v>0</v>
      </c>
      <c r="U46" s="76">
        <f t="shared" ca="1" si="10"/>
        <v>0</v>
      </c>
      <c r="W46" s="76">
        <f t="shared" ca="1" si="14"/>
        <v>0</v>
      </c>
      <c r="X46" s="76">
        <f t="shared" ca="1" si="15"/>
        <v>0</v>
      </c>
      <c r="Y46" s="76">
        <f t="shared" ca="1" si="16"/>
        <v>0</v>
      </c>
      <c r="Z46" s="76">
        <f ca="1">IF(Stammdaten!$C$20=1,IF(W46=1,1,),IF(Stammdaten!$C$20=2,IF(AND(W46=1,X46=1),1,),IF(Stammdaten!$C$20=3,IF(AND(W46=1,X46=1,Y46=1),1,),)))</f>
        <v>0</v>
      </c>
    </row>
    <row r="47" spans="1:26" ht="24.75" customHeight="1">
      <c r="A47" s="466" t="str">
        <f t="shared" ca="1" si="7"/>
        <v/>
      </c>
      <c r="B47" s="66" t="str">
        <f ca="1">IFERROR(INDEX(Starter!$A$7:$P$66,MATCH(+SMALL(Starter!$P$7:$P$66,Starter!Q48),Starter!$P$7:$P$66,0),1),"")</f>
        <v/>
      </c>
      <c r="C47" s="67" t="str">
        <f ca="1">IFERROR(INDEX(Starter!$A$7:$P$66,MATCH(+SMALL(Starter!$P$7:$P$66,Starter!Q48),Starter!$P$7:$P$66,0),2),"")</f>
        <v/>
      </c>
      <c r="D47" s="68" t="str">
        <f ca="1">IFERROR(INDEX(Starter!$A$7:$P$66,MATCH(+SMALL(Starter!$P$7:$P$66,Starter!Q48),Starter!$P$7:$P$66,0),3),"")</f>
        <v/>
      </c>
      <c r="E47" s="67" t="str">
        <f ca="1">IFERROR(INDEX(Starter!$A$7:$P$66,MATCH(+SMALL(Starter!$P$7:$P$66,Starter!Q48),Starter!$P$7:$P$66,0),4),"")</f>
        <v/>
      </c>
      <c r="F47" s="69" t="str">
        <f ca="1">IFERROR(INDEX(Starter!$A$7:$P$66,MATCH(+SMALL(Starter!$P$7:$P$66,Starter!Q48),Starter!$P$7:$P$66,0),7),"")</f>
        <v/>
      </c>
      <c r="G47" s="538" t="str">
        <f ca="1">IFERROR(INDEX(Starter!$A$7:$P$66,MATCH(+SMALL(Starter!$P$7:$P$66,Starter!Q48),Starter!$P$7:$P$66,0),8),"")</f>
        <v/>
      </c>
      <c r="H47" s="70" t="str">
        <f ca="1">IF(ISERROR(IF(ISBLANK(Starter!I48),"",+INDEX(Starter!$A$7:$P$66,MATCH(+SMALL(Starter!$P$7:$P$66,Starter!Q48),Starter!$P$7:$P$66,0),9))),"",IF(ISBLANK(Starter!I48),"",+INDEX(Starter!$A$7:$P$66,MATCH(+SMALL(Starter!$P$7:$P$66,Starter!Q48),Starter!$P$7:$P$66,0),9)))</f>
        <v/>
      </c>
      <c r="I47" s="71" t="str">
        <f ca="1">+IF(H47="","",VLOOKUP(H47,Rechnen!$A$1:$B$13,2,FALSE))</f>
        <v/>
      </c>
      <c r="J47" s="70" t="str">
        <f ca="1">IF(ISERROR(IF(ISBLANK(Starter!J48),"",+INDEX(Starter!$A$7:$P$66,MATCH(+SMALL(Starter!$P$7:$P$66,Starter!Q48),Starter!$P$7:$P$66,0),10))),"",IF(ISBLANK(Starter!J48),"",+INDEX(Starter!$A$7:$P$66,MATCH(+SMALL(Starter!$P$7:$P$66,Starter!Q48),Starter!$P$7:$P$66,0),10)))</f>
        <v/>
      </c>
      <c r="K47" s="71" t="str">
        <f ca="1">+IF(J47="","",VLOOKUP(J47,Rechnen!$A$1:$B$13,2,FALSE))</f>
        <v/>
      </c>
      <c r="L47" s="70" t="str">
        <f ca="1">IF(ISERROR(IF(ISBLANK(Starter!K48),"",+INDEX(Starter!$A$7:$P$66,MATCH(+SMALL(Starter!$P$7:$P$66,Starter!Q48),Starter!$P$7:$P$66,0),11))),"",IF(ISBLANK(Starter!K48),"",+INDEX(Starter!$A$7:$P$66,MATCH(+SMALL(Starter!$P$7:$P$66,Starter!Q48),Starter!$P$7:$P$66,0),11)))</f>
        <v/>
      </c>
      <c r="M47" s="71" t="str">
        <f ca="1">+IF(L47="","",VLOOKUP(L47,Rechnen!$A$1:$B$13,2,FALSE))</f>
        <v/>
      </c>
      <c r="N47" s="72" t="str">
        <f ca="1">IF(ISERROR(+INDEX(Starter!$A$7:$P$66,MATCH(+SMALL(Starter!$P$7:$P$66,Starter!Q48),Starter!$P$7:$P$66,0),12))=TRUE,"",+INDEX(Starter!$A$7:$P$66,MATCH(+SMALL(Starter!$P$7:$P$66,Starter!Q48),Starter!$P$7:$P$66,0),12))</f>
        <v/>
      </c>
      <c r="O47" s="72" t="str">
        <f ca="1">IF(ISERROR(+INDEX(Starter!$A$7:$P$66,MATCH(+SMALL(Starter!$P$7:$P$66,Starter!Q48),Starter!$P$7:$P$66,0),13))=TRUE,"",+INDEX(Starter!$A$7:$P$66,MATCH(+SMALL(Starter!$P$7:$P$66,Starter!Q48),Starter!$P$7:$P$66,0),13))</f>
        <v/>
      </c>
      <c r="P47" s="471" t="str">
        <f ca="1">IF(ISERROR(+INDEX(Starter!$A$7:$P$66,MATCH(+SMALL(Starter!$P$7:$P$66,Starter!Q48),Starter!$P$7:$P$66,0),14))=TRUE,"",+INDEX(Starter!$A$7:$P$66,MATCH(+SMALL(Starter!$P$7:$P$66,Starter!Q48),Starter!$P$7:$P$66,0),14))</f>
        <v/>
      </c>
      <c r="Q47" s="74" t="str">
        <f ca="1">IF(ISERROR(+INDEX(Starter!$A$7:$P$66,MATCH(+SMALL(Starter!$P$7:$P$66,Starter!Q48),Starter!$P$7:$P$66,0),15))=TRUE,"",+INDEX(Starter!$A$7:$P$66,MATCH(+SMALL(Starter!$P$7:$P$66,Starter!Q48),Starter!$P$7:$P$66,0),15))</f>
        <v/>
      </c>
      <c r="R47" s="75" t="str">
        <f t="shared" ca="1" si="8"/>
        <v/>
      </c>
      <c r="S47" s="147"/>
      <c r="T47" s="56">
        <f t="shared" ca="1" si="9"/>
        <v>0</v>
      </c>
      <c r="U47" s="76">
        <f t="shared" ca="1" si="10"/>
        <v>0</v>
      </c>
      <c r="W47" s="76">
        <f t="shared" ca="1" si="14"/>
        <v>0</v>
      </c>
      <c r="X47" s="76">
        <f t="shared" ca="1" si="15"/>
        <v>0</v>
      </c>
      <c r="Y47" s="76">
        <f t="shared" ca="1" si="16"/>
        <v>0</v>
      </c>
      <c r="Z47" s="76">
        <f ca="1">IF(Stammdaten!$C$20=1,IF(W47=1,1,),IF(Stammdaten!$C$20=2,IF(AND(W47=1,X47=1),1,),IF(Stammdaten!$C$20=3,IF(AND(W47=1,X47=1,Y47=1),1,),)))</f>
        <v>0</v>
      </c>
    </row>
    <row r="48" spans="1:26" ht="24.75" customHeight="1">
      <c r="A48" s="466" t="str">
        <f t="shared" ca="1" si="7"/>
        <v/>
      </c>
      <c r="B48" s="66" t="str">
        <f ca="1">IFERROR(INDEX(Starter!$A$7:$P$66,MATCH(+SMALL(Starter!$P$7:$P$66,Starter!Q49),Starter!$P$7:$P$66,0),1),"")</f>
        <v/>
      </c>
      <c r="C48" s="67" t="str">
        <f ca="1">IFERROR(INDEX(Starter!$A$7:$P$66,MATCH(+SMALL(Starter!$P$7:$P$66,Starter!Q49),Starter!$P$7:$P$66,0),2),"")</f>
        <v/>
      </c>
      <c r="D48" s="68" t="str">
        <f ca="1">IFERROR(INDEX(Starter!$A$7:$P$66,MATCH(+SMALL(Starter!$P$7:$P$66,Starter!Q49),Starter!$P$7:$P$66,0),3),"")</f>
        <v/>
      </c>
      <c r="E48" s="67" t="str">
        <f ca="1">IFERROR(INDEX(Starter!$A$7:$P$66,MATCH(+SMALL(Starter!$P$7:$P$66,Starter!Q49),Starter!$P$7:$P$66,0),4),"")</f>
        <v/>
      </c>
      <c r="F48" s="69" t="str">
        <f ca="1">IFERROR(INDEX(Starter!$A$7:$P$66,MATCH(+SMALL(Starter!$P$7:$P$66,Starter!Q49),Starter!$P$7:$P$66,0),7),"")</f>
        <v/>
      </c>
      <c r="G48" s="538" t="str">
        <f ca="1">IFERROR(INDEX(Starter!$A$7:$P$66,MATCH(+SMALL(Starter!$P$7:$P$66,Starter!Q49),Starter!$P$7:$P$66,0),8),"")</f>
        <v/>
      </c>
      <c r="H48" s="70" t="str">
        <f ca="1">IF(ISERROR(IF(ISBLANK(Starter!I49),"",+INDEX(Starter!$A$7:$P$66,MATCH(+SMALL(Starter!$P$7:$P$66,Starter!Q49),Starter!$P$7:$P$66,0),9))),"",IF(ISBLANK(Starter!I49),"",+INDEX(Starter!$A$7:$P$66,MATCH(+SMALL(Starter!$P$7:$P$66,Starter!Q49),Starter!$P$7:$P$66,0),9)))</f>
        <v/>
      </c>
      <c r="I48" s="71" t="str">
        <f ca="1">+IF(H48="","",VLOOKUP(H48,Rechnen!$A$1:$B$13,2,FALSE))</f>
        <v/>
      </c>
      <c r="J48" s="70" t="str">
        <f ca="1">IF(ISERROR(IF(ISBLANK(Starter!J49),"",+INDEX(Starter!$A$7:$P$66,MATCH(+SMALL(Starter!$P$7:$P$66,Starter!Q49),Starter!$P$7:$P$66,0),10))),"",IF(ISBLANK(Starter!J49),"",+INDEX(Starter!$A$7:$P$66,MATCH(+SMALL(Starter!$P$7:$P$66,Starter!Q49),Starter!$P$7:$P$66,0),10)))</f>
        <v/>
      </c>
      <c r="K48" s="71" t="str">
        <f ca="1">+IF(J48="","",VLOOKUP(J48,Rechnen!$A$1:$B$13,2,FALSE))</f>
        <v/>
      </c>
      <c r="L48" s="70" t="str">
        <f ca="1">IF(ISERROR(IF(ISBLANK(Starter!K49),"",+INDEX(Starter!$A$7:$P$66,MATCH(+SMALL(Starter!$P$7:$P$66,Starter!Q49),Starter!$P$7:$P$66,0),11))),"",IF(ISBLANK(Starter!K49),"",+INDEX(Starter!$A$7:$P$66,MATCH(+SMALL(Starter!$P$7:$P$66,Starter!Q49),Starter!$P$7:$P$66,0),11)))</f>
        <v/>
      </c>
      <c r="M48" s="71" t="str">
        <f ca="1">+IF(L48="","",VLOOKUP(L48,Rechnen!$A$1:$B$13,2,FALSE))</f>
        <v/>
      </c>
      <c r="N48" s="72" t="str">
        <f ca="1">IF(ISERROR(+INDEX(Starter!$A$7:$P$66,MATCH(+SMALL(Starter!$P$7:$P$66,Starter!Q49),Starter!$P$7:$P$66,0),12))=TRUE,"",+INDEX(Starter!$A$7:$P$66,MATCH(+SMALL(Starter!$P$7:$P$66,Starter!Q49),Starter!$P$7:$P$66,0),12))</f>
        <v/>
      </c>
      <c r="O48" s="72" t="str">
        <f ca="1">IF(ISERROR(+INDEX(Starter!$A$7:$P$66,MATCH(+SMALL(Starter!$P$7:$P$66,Starter!Q49),Starter!$P$7:$P$66,0),13))=TRUE,"",+INDEX(Starter!$A$7:$P$66,MATCH(+SMALL(Starter!$P$7:$P$66,Starter!Q49),Starter!$P$7:$P$66,0),13))</f>
        <v/>
      </c>
      <c r="P48" s="471" t="str">
        <f ca="1">IF(ISERROR(+INDEX(Starter!$A$7:$P$66,MATCH(+SMALL(Starter!$P$7:$P$66,Starter!Q49),Starter!$P$7:$P$66,0),14))=TRUE,"",+INDEX(Starter!$A$7:$P$66,MATCH(+SMALL(Starter!$P$7:$P$66,Starter!Q49),Starter!$P$7:$P$66,0),14))</f>
        <v/>
      </c>
      <c r="Q48" s="74" t="str">
        <f ca="1">IF(ISERROR(+INDEX(Starter!$A$7:$P$66,MATCH(+SMALL(Starter!$P$7:$P$66,Starter!Q49),Starter!$P$7:$P$66,0),15))=TRUE,"",+INDEX(Starter!$A$7:$P$66,MATCH(+SMALL(Starter!$P$7:$P$66,Starter!Q49),Starter!$P$7:$P$66,0),15))</f>
        <v/>
      </c>
      <c r="R48" s="75" t="str">
        <f t="shared" ca="1" si="8"/>
        <v/>
      </c>
      <c r="S48" s="147"/>
      <c r="T48" s="56">
        <f t="shared" ca="1" si="9"/>
        <v>0</v>
      </c>
      <c r="U48" s="76">
        <f t="shared" ca="1" si="10"/>
        <v>0</v>
      </c>
      <c r="W48" s="76">
        <f t="shared" ca="1" si="14"/>
        <v>0</v>
      </c>
      <c r="X48" s="76">
        <f t="shared" ca="1" si="15"/>
        <v>0</v>
      </c>
      <c r="Y48" s="76">
        <f t="shared" ca="1" si="16"/>
        <v>0</v>
      </c>
      <c r="Z48" s="76">
        <f ca="1">IF(Stammdaten!$C$20=1,IF(W48=1,1,),IF(Stammdaten!$C$20=2,IF(AND(W48=1,X48=1),1,),IF(Stammdaten!$C$20=3,IF(AND(W48=1,X48=1,Y48=1),1,),)))</f>
        <v>0</v>
      </c>
    </row>
    <row r="49" spans="1:26" ht="24.75" customHeight="1">
      <c r="A49" s="466" t="str">
        <f t="shared" ca="1" si="7"/>
        <v/>
      </c>
      <c r="B49" s="66" t="str">
        <f ca="1">IFERROR(INDEX(Starter!$A$7:$P$66,MATCH(+SMALL(Starter!$P$7:$P$66,Starter!Q50),Starter!$P$7:$P$66,0),1),"")</f>
        <v/>
      </c>
      <c r="C49" s="67" t="str">
        <f ca="1">IFERROR(INDEX(Starter!$A$7:$P$66,MATCH(+SMALL(Starter!$P$7:$P$66,Starter!Q50),Starter!$P$7:$P$66,0),2),"")</f>
        <v/>
      </c>
      <c r="D49" s="68" t="str">
        <f ca="1">IFERROR(INDEX(Starter!$A$7:$P$66,MATCH(+SMALL(Starter!$P$7:$P$66,Starter!Q50),Starter!$P$7:$P$66,0),3),"")</f>
        <v/>
      </c>
      <c r="E49" s="67" t="str">
        <f ca="1">IFERROR(INDEX(Starter!$A$7:$P$66,MATCH(+SMALL(Starter!$P$7:$P$66,Starter!Q50),Starter!$P$7:$P$66,0),4),"")</f>
        <v/>
      </c>
      <c r="F49" s="69" t="str">
        <f ca="1">IFERROR(INDEX(Starter!$A$7:$P$66,MATCH(+SMALL(Starter!$P$7:$P$66,Starter!Q50),Starter!$P$7:$P$66,0),7),"")</f>
        <v/>
      </c>
      <c r="G49" s="538" t="str">
        <f ca="1">IFERROR(INDEX(Starter!$A$7:$P$66,MATCH(+SMALL(Starter!$P$7:$P$66,Starter!Q50),Starter!$P$7:$P$66,0),8),"")</f>
        <v/>
      </c>
      <c r="H49" s="70" t="str">
        <f ca="1">IF(ISERROR(IF(ISBLANK(Starter!I50),"",+INDEX(Starter!$A$7:$P$66,MATCH(+SMALL(Starter!$P$7:$P$66,Starter!Q50),Starter!$P$7:$P$66,0),9))),"",IF(ISBLANK(Starter!I50),"",+INDEX(Starter!$A$7:$P$66,MATCH(+SMALL(Starter!$P$7:$P$66,Starter!Q50),Starter!$P$7:$P$66,0),9)))</f>
        <v/>
      </c>
      <c r="I49" s="71" t="str">
        <f ca="1">+IF(H49="","",VLOOKUP(H49,Rechnen!$A$1:$B$13,2,FALSE))</f>
        <v/>
      </c>
      <c r="J49" s="70" t="str">
        <f ca="1">IF(ISERROR(IF(ISBLANK(Starter!J50),"",+INDEX(Starter!$A$7:$P$66,MATCH(+SMALL(Starter!$P$7:$P$66,Starter!Q50),Starter!$P$7:$P$66,0),10))),"",IF(ISBLANK(Starter!J50),"",+INDEX(Starter!$A$7:$P$66,MATCH(+SMALL(Starter!$P$7:$P$66,Starter!Q50),Starter!$P$7:$P$66,0),10)))</f>
        <v/>
      </c>
      <c r="K49" s="71" t="str">
        <f ca="1">+IF(J49="","",VLOOKUP(J49,Rechnen!$A$1:$B$13,2,FALSE))</f>
        <v/>
      </c>
      <c r="L49" s="70" t="str">
        <f ca="1">IF(ISERROR(IF(ISBLANK(Starter!K50),"",+INDEX(Starter!$A$7:$P$66,MATCH(+SMALL(Starter!$P$7:$P$66,Starter!Q50),Starter!$P$7:$P$66,0),11))),"",IF(ISBLANK(Starter!K50),"",+INDEX(Starter!$A$7:$P$66,MATCH(+SMALL(Starter!$P$7:$P$66,Starter!Q50),Starter!$P$7:$P$66,0),11)))</f>
        <v/>
      </c>
      <c r="M49" s="71" t="str">
        <f ca="1">+IF(L49="","",VLOOKUP(L49,Rechnen!$A$1:$B$13,2,FALSE))</f>
        <v/>
      </c>
      <c r="N49" s="72" t="str">
        <f ca="1">IF(ISERROR(+INDEX(Starter!$A$7:$P$66,MATCH(+SMALL(Starter!$P$7:$P$66,Starter!Q50),Starter!$P$7:$P$66,0),12))=TRUE,"",+INDEX(Starter!$A$7:$P$66,MATCH(+SMALL(Starter!$P$7:$P$66,Starter!Q50),Starter!$P$7:$P$66,0),12))</f>
        <v/>
      </c>
      <c r="O49" s="72" t="str">
        <f ca="1">IF(ISERROR(+INDEX(Starter!$A$7:$P$66,MATCH(+SMALL(Starter!$P$7:$P$66,Starter!Q50),Starter!$P$7:$P$66,0),13))=TRUE,"",+INDEX(Starter!$A$7:$P$66,MATCH(+SMALL(Starter!$P$7:$P$66,Starter!Q50),Starter!$P$7:$P$66,0),13))</f>
        <v/>
      </c>
      <c r="P49" s="471" t="str">
        <f ca="1">IF(ISERROR(+INDEX(Starter!$A$7:$P$66,MATCH(+SMALL(Starter!$P$7:$P$66,Starter!Q50),Starter!$P$7:$P$66,0),14))=TRUE,"",+INDEX(Starter!$A$7:$P$66,MATCH(+SMALL(Starter!$P$7:$P$66,Starter!Q50),Starter!$P$7:$P$66,0),14))</f>
        <v/>
      </c>
      <c r="Q49" s="74" t="str">
        <f ca="1">IF(ISERROR(+INDEX(Starter!$A$7:$P$66,MATCH(+SMALL(Starter!$P$7:$P$66,Starter!Q50),Starter!$P$7:$P$66,0),15))=TRUE,"",+INDEX(Starter!$A$7:$P$66,MATCH(+SMALL(Starter!$P$7:$P$66,Starter!Q50),Starter!$P$7:$P$66,0),15))</f>
        <v/>
      </c>
      <c r="R49" s="75" t="str">
        <f t="shared" ca="1" si="8"/>
        <v/>
      </c>
      <c r="S49" s="147"/>
      <c r="T49" s="56">
        <f t="shared" ca="1" si="9"/>
        <v>0</v>
      </c>
      <c r="U49" s="76">
        <f t="shared" ca="1" si="10"/>
        <v>0</v>
      </c>
      <c r="W49" s="76">
        <f t="shared" ca="1" si="14"/>
        <v>0</v>
      </c>
      <c r="X49" s="76">
        <f t="shared" ca="1" si="15"/>
        <v>0</v>
      </c>
      <c r="Y49" s="76">
        <f t="shared" ca="1" si="16"/>
        <v>0</v>
      </c>
      <c r="Z49" s="76">
        <f ca="1">IF(Stammdaten!$C$20=1,IF(W49=1,1,),IF(Stammdaten!$C$20=2,IF(AND(W49=1,X49=1),1,),IF(Stammdaten!$C$20=3,IF(AND(W49=1,X49=1,Y49=1),1,),)))</f>
        <v>0</v>
      </c>
    </row>
    <row r="50" spans="1:26" ht="24.75" customHeight="1">
      <c r="A50" s="466" t="str">
        <f t="shared" ca="1" si="7"/>
        <v/>
      </c>
      <c r="B50" s="66" t="str">
        <f ca="1">IFERROR(INDEX(Starter!$A$7:$P$66,MATCH(+SMALL(Starter!$P$7:$P$66,Starter!Q51),Starter!$P$7:$P$66,0),1),"")</f>
        <v/>
      </c>
      <c r="C50" s="67" t="str">
        <f ca="1">IFERROR(INDEX(Starter!$A$7:$P$66,MATCH(+SMALL(Starter!$P$7:$P$66,Starter!Q51),Starter!$P$7:$P$66,0),2),"")</f>
        <v/>
      </c>
      <c r="D50" s="68" t="str">
        <f ca="1">IFERROR(INDEX(Starter!$A$7:$P$66,MATCH(+SMALL(Starter!$P$7:$P$66,Starter!Q51),Starter!$P$7:$P$66,0),3),"")</f>
        <v/>
      </c>
      <c r="E50" s="67" t="str">
        <f ca="1">IFERROR(INDEX(Starter!$A$7:$P$66,MATCH(+SMALL(Starter!$P$7:$P$66,Starter!Q51),Starter!$P$7:$P$66,0),4),"")</f>
        <v/>
      </c>
      <c r="F50" s="69" t="str">
        <f ca="1">IFERROR(INDEX(Starter!$A$7:$P$66,MATCH(+SMALL(Starter!$P$7:$P$66,Starter!Q51),Starter!$P$7:$P$66,0),7),"")</f>
        <v/>
      </c>
      <c r="G50" s="538" t="str">
        <f ca="1">IFERROR(INDEX(Starter!$A$7:$P$66,MATCH(+SMALL(Starter!$P$7:$P$66,Starter!Q51),Starter!$P$7:$P$66,0),8),"")</f>
        <v/>
      </c>
      <c r="H50" s="70" t="str">
        <f ca="1">IF(ISERROR(IF(ISBLANK(Starter!I51),"",+INDEX(Starter!$A$7:$P$66,MATCH(+SMALL(Starter!$P$7:$P$66,Starter!Q51),Starter!$P$7:$P$66,0),9))),"",IF(ISBLANK(Starter!I51),"",+INDEX(Starter!$A$7:$P$66,MATCH(+SMALL(Starter!$P$7:$P$66,Starter!Q51),Starter!$P$7:$P$66,0),9)))</f>
        <v/>
      </c>
      <c r="I50" s="71" t="str">
        <f ca="1">+IF(H50="","",VLOOKUP(H50,Rechnen!$A$1:$B$13,2,FALSE))</f>
        <v/>
      </c>
      <c r="J50" s="70" t="str">
        <f ca="1">IF(ISERROR(IF(ISBLANK(Starter!J51),"",+INDEX(Starter!$A$7:$P$66,MATCH(+SMALL(Starter!$P$7:$P$66,Starter!Q51),Starter!$P$7:$P$66,0),10))),"",IF(ISBLANK(Starter!J51),"",+INDEX(Starter!$A$7:$P$66,MATCH(+SMALL(Starter!$P$7:$P$66,Starter!Q51),Starter!$P$7:$P$66,0),10)))</f>
        <v/>
      </c>
      <c r="K50" s="71" t="str">
        <f ca="1">+IF(J50="","",VLOOKUP(J50,Rechnen!$A$1:$B$13,2,FALSE))</f>
        <v/>
      </c>
      <c r="L50" s="70" t="str">
        <f ca="1">IF(ISERROR(IF(ISBLANK(Starter!K51),"",+INDEX(Starter!$A$7:$P$66,MATCH(+SMALL(Starter!$P$7:$P$66,Starter!Q51),Starter!$P$7:$P$66,0),11))),"",IF(ISBLANK(Starter!K51),"",+INDEX(Starter!$A$7:$P$66,MATCH(+SMALL(Starter!$P$7:$P$66,Starter!Q51),Starter!$P$7:$P$66,0),11)))</f>
        <v/>
      </c>
      <c r="M50" s="71" t="str">
        <f ca="1">+IF(L50="","",VLOOKUP(L50,Rechnen!$A$1:$B$13,2,FALSE))</f>
        <v/>
      </c>
      <c r="N50" s="72" t="str">
        <f ca="1">IF(ISERROR(+INDEX(Starter!$A$7:$P$66,MATCH(+SMALL(Starter!$P$7:$P$66,Starter!Q51),Starter!$P$7:$P$66,0),12))=TRUE,"",+INDEX(Starter!$A$7:$P$66,MATCH(+SMALL(Starter!$P$7:$P$66,Starter!Q51),Starter!$P$7:$P$66,0),12))</f>
        <v/>
      </c>
      <c r="O50" s="72" t="str">
        <f ca="1">IF(ISERROR(+INDEX(Starter!$A$7:$P$66,MATCH(+SMALL(Starter!$P$7:$P$66,Starter!Q51),Starter!$P$7:$P$66,0),13))=TRUE,"",+INDEX(Starter!$A$7:$P$66,MATCH(+SMALL(Starter!$P$7:$P$66,Starter!Q51),Starter!$P$7:$P$66,0),13))</f>
        <v/>
      </c>
      <c r="P50" s="471" t="str">
        <f ca="1">IF(ISERROR(+INDEX(Starter!$A$7:$P$66,MATCH(+SMALL(Starter!$P$7:$P$66,Starter!Q51),Starter!$P$7:$P$66,0),14))=TRUE,"",+INDEX(Starter!$A$7:$P$66,MATCH(+SMALL(Starter!$P$7:$P$66,Starter!Q51),Starter!$P$7:$P$66,0),14))</f>
        <v/>
      </c>
      <c r="Q50" s="74" t="str">
        <f ca="1">IF(ISERROR(+INDEX(Starter!$A$7:$P$66,MATCH(+SMALL(Starter!$P$7:$P$66,Starter!Q51),Starter!$P$7:$P$66,0),15))=TRUE,"",+INDEX(Starter!$A$7:$P$66,MATCH(+SMALL(Starter!$P$7:$P$66,Starter!Q51),Starter!$P$7:$P$66,0),15))</f>
        <v/>
      </c>
      <c r="R50" s="75" t="str">
        <f t="shared" ca="1" si="8"/>
        <v/>
      </c>
      <c r="S50" s="147"/>
      <c r="T50" s="56">
        <f t="shared" ca="1" si="9"/>
        <v>0</v>
      </c>
      <c r="U50" s="76">
        <f t="shared" ca="1" si="10"/>
        <v>0</v>
      </c>
      <c r="W50" s="76">
        <f t="shared" ca="1" si="14"/>
        <v>0</v>
      </c>
      <c r="X50" s="76">
        <f t="shared" ca="1" si="15"/>
        <v>0</v>
      </c>
      <c r="Y50" s="76">
        <f t="shared" ca="1" si="16"/>
        <v>0</v>
      </c>
      <c r="Z50" s="76">
        <f ca="1">IF(Stammdaten!$C$20=1,IF(W50=1,1,),IF(Stammdaten!$C$20=2,IF(AND(W50=1,X50=1),1,),IF(Stammdaten!$C$20=3,IF(AND(W50=1,X50=1,Y50=1),1,),)))</f>
        <v>0</v>
      </c>
    </row>
    <row r="51" spans="1:26" ht="24.75" customHeight="1">
      <c r="A51" s="466" t="str">
        <f t="shared" ca="1" si="7"/>
        <v/>
      </c>
      <c r="B51" s="66" t="str">
        <f ca="1">IFERROR(INDEX(Starter!$A$7:$P$66,MATCH(+SMALL(Starter!$P$7:$P$66,Starter!Q52),Starter!$P$7:$P$66,0),1),"")</f>
        <v/>
      </c>
      <c r="C51" s="67" t="str">
        <f ca="1">IFERROR(INDEX(Starter!$A$7:$P$66,MATCH(+SMALL(Starter!$P$7:$P$66,Starter!Q52),Starter!$P$7:$P$66,0),2),"")</f>
        <v/>
      </c>
      <c r="D51" s="68" t="str">
        <f ca="1">IFERROR(INDEX(Starter!$A$7:$P$66,MATCH(+SMALL(Starter!$P$7:$P$66,Starter!Q52),Starter!$P$7:$P$66,0),3),"")</f>
        <v/>
      </c>
      <c r="E51" s="67" t="str">
        <f ca="1">IFERROR(INDEX(Starter!$A$7:$P$66,MATCH(+SMALL(Starter!$P$7:$P$66,Starter!Q52),Starter!$P$7:$P$66,0),4),"")</f>
        <v/>
      </c>
      <c r="F51" s="69" t="str">
        <f ca="1">IFERROR(INDEX(Starter!$A$7:$P$66,MATCH(+SMALL(Starter!$P$7:$P$66,Starter!Q52),Starter!$P$7:$P$66,0),7),"")</f>
        <v/>
      </c>
      <c r="G51" s="538" t="str">
        <f ca="1">IFERROR(INDEX(Starter!$A$7:$P$66,MATCH(+SMALL(Starter!$P$7:$P$66,Starter!Q52),Starter!$P$7:$P$66,0),8),"")</f>
        <v/>
      </c>
      <c r="H51" s="70" t="str">
        <f ca="1">IF(ISERROR(IF(ISBLANK(Starter!I52),"",+INDEX(Starter!$A$7:$P$66,MATCH(+SMALL(Starter!$P$7:$P$66,Starter!Q52),Starter!$P$7:$P$66,0),9))),"",IF(ISBLANK(Starter!I52),"",+INDEX(Starter!$A$7:$P$66,MATCH(+SMALL(Starter!$P$7:$P$66,Starter!Q52),Starter!$P$7:$P$66,0),9)))</f>
        <v/>
      </c>
      <c r="I51" s="71" t="str">
        <f ca="1">+IF(H51="","",VLOOKUP(H51,Rechnen!$A$1:$B$13,2,FALSE))</f>
        <v/>
      </c>
      <c r="J51" s="70" t="str">
        <f ca="1">IF(ISERROR(IF(ISBLANK(Starter!J52),"",+INDEX(Starter!$A$7:$P$66,MATCH(+SMALL(Starter!$P$7:$P$66,Starter!Q52),Starter!$P$7:$P$66,0),10))),"",IF(ISBLANK(Starter!J52),"",+INDEX(Starter!$A$7:$P$66,MATCH(+SMALL(Starter!$P$7:$P$66,Starter!Q52),Starter!$P$7:$P$66,0),10)))</f>
        <v/>
      </c>
      <c r="K51" s="71" t="str">
        <f ca="1">+IF(J51="","",VLOOKUP(J51,Rechnen!$A$1:$B$13,2,FALSE))</f>
        <v/>
      </c>
      <c r="L51" s="70" t="str">
        <f ca="1">IF(ISERROR(IF(ISBLANK(Starter!K52),"",+INDEX(Starter!$A$7:$P$66,MATCH(+SMALL(Starter!$P$7:$P$66,Starter!Q52),Starter!$P$7:$P$66,0),11))),"",IF(ISBLANK(Starter!K52),"",+INDEX(Starter!$A$7:$P$66,MATCH(+SMALL(Starter!$P$7:$P$66,Starter!Q52),Starter!$P$7:$P$66,0),11)))</f>
        <v/>
      </c>
      <c r="M51" s="71" t="str">
        <f ca="1">+IF(L51="","",VLOOKUP(L51,Rechnen!$A$1:$B$13,2,FALSE))</f>
        <v/>
      </c>
      <c r="N51" s="72" t="str">
        <f ca="1">IF(ISERROR(+INDEX(Starter!$A$7:$P$66,MATCH(+SMALL(Starter!$P$7:$P$66,Starter!Q52),Starter!$P$7:$P$66,0),12))=TRUE,"",+INDEX(Starter!$A$7:$P$66,MATCH(+SMALL(Starter!$P$7:$P$66,Starter!Q52),Starter!$P$7:$P$66,0),12))</f>
        <v/>
      </c>
      <c r="O51" s="72" t="str">
        <f ca="1">IF(ISERROR(+INDEX(Starter!$A$7:$P$66,MATCH(+SMALL(Starter!$P$7:$P$66,Starter!Q52),Starter!$P$7:$P$66,0),13))=TRUE,"",+INDEX(Starter!$A$7:$P$66,MATCH(+SMALL(Starter!$P$7:$P$66,Starter!Q52),Starter!$P$7:$P$66,0),13))</f>
        <v/>
      </c>
      <c r="P51" s="471" t="str">
        <f ca="1">IF(ISERROR(+INDEX(Starter!$A$7:$P$66,MATCH(+SMALL(Starter!$P$7:$P$66,Starter!Q52),Starter!$P$7:$P$66,0),14))=TRUE,"",+INDEX(Starter!$A$7:$P$66,MATCH(+SMALL(Starter!$P$7:$P$66,Starter!Q52),Starter!$P$7:$P$66,0),14))</f>
        <v/>
      </c>
      <c r="Q51" s="74" t="str">
        <f ca="1">IF(ISERROR(+INDEX(Starter!$A$7:$P$66,MATCH(+SMALL(Starter!$P$7:$P$66,Starter!Q52),Starter!$P$7:$P$66,0),15))=TRUE,"",+INDEX(Starter!$A$7:$P$66,MATCH(+SMALL(Starter!$P$7:$P$66,Starter!Q52),Starter!$P$7:$P$66,0),15))</f>
        <v/>
      </c>
      <c r="R51" s="75" t="str">
        <f t="shared" ca="1" si="8"/>
        <v/>
      </c>
      <c r="S51" s="147"/>
      <c r="T51" s="56">
        <f t="shared" ca="1" si="9"/>
        <v>0</v>
      </c>
      <c r="U51" s="76">
        <f t="shared" ca="1" si="10"/>
        <v>0</v>
      </c>
      <c r="W51" s="76">
        <f t="shared" ca="1" si="14"/>
        <v>0</v>
      </c>
      <c r="X51" s="76">
        <f t="shared" ca="1" si="15"/>
        <v>0</v>
      </c>
      <c r="Y51" s="76">
        <f t="shared" ca="1" si="16"/>
        <v>0</v>
      </c>
      <c r="Z51" s="76">
        <f ca="1">IF(Stammdaten!$C$20=1,IF(W51=1,1,),IF(Stammdaten!$C$20=2,IF(AND(W51=1,X51=1),1,),IF(Stammdaten!$C$20=3,IF(AND(W51=1,X51=1,Y51=1),1,),)))</f>
        <v>0</v>
      </c>
    </row>
    <row r="52" spans="1:26" ht="24.75" customHeight="1">
      <c r="A52" s="466" t="str">
        <f t="shared" ca="1" si="7"/>
        <v/>
      </c>
      <c r="B52" s="66" t="str">
        <f ca="1">IFERROR(INDEX(Starter!$A$7:$P$66,MATCH(+SMALL(Starter!$P$7:$P$66,Starter!Q53),Starter!$P$7:$P$66,0),1),"")</f>
        <v/>
      </c>
      <c r="C52" s="67" t="str">
        <f ca="1">IFERROR(INDEX(Starter!$A$7:$P$66,MATCH(+SMALL(Starter!$P$7:$P$66,Starter!Q53),Starter!$P$7:$P$66,0),2),"")</f>
        <v/>
      </c>
      <c r="D52" s="68" t="str">
        <f ca="1">IFERROR(INDEX(Starter!$A$7:$P$66,MATCH(+SMALL(Starter!$P$7:$P$66,Starter!Q53),Starter!$P$7:$P$66,0),3),"")</f>
        <v/>
      </c>
      <c r="E52" s="67" t="str">
        <f ca="1">IFERROR(INDEX(Starter!$A$7:$P$66,MATCH(+SMALL(Starter!$P$7:$P$66,Starter!Q53),Starter!$P$7:$P$66,0),4),"")</f>
        <v/>
      </c>
      <c r="F52" s="69" t="str">
        <f ca="1">IFERROR(INDEX(Starter!$A$7:$P$66,MATCH(+SMALL(Starter!$P$7:$P$66,Starter!Q53),Starter!$P$7:$P$66,0),7),"")</f>
        <v/>
      </c>
      <c r="G52" s="538" t="str">
        <f ca="1">IFERROR(INDEX(Starter!$A$7:$P$66,MATCH(+SMALL(Starter!$P$7:$P$66,Starter!Q53),Starter!$P$7:$P$66,0),8),"")</f>
        <v/>
      </c>
      <c r="H52" s="70" t="str">
        <f ca="1">IF(ISERROR(IF(ISBLANK(Starter!I53),"",+INDEX(Starter!$A$7:$P$66,MATCH(+SMALL(Starter!$P$7:$P$66,Starter!Q53),Starter!$P$7:$P$66,0),9))),"",IF(ISBLANK(Starter!I53),"",+INDEX(Starter!$A$7:$P$66,MATCH(+SMALL(Starter!$P$7:$P$66,Starter!Q53),Starter!$P$7:$P$66,0),9)))</f>
        <v/>
      </c>
      <c r="I52" s="71" t="str">
        <f ca="1">+IF(H52="","",VLOOKUP(H52,Rechnen!$A$1:$B$13,2,FALSE))</f>
        <v/>
      </c>
      <c r="J52" s="70" t="str">
        <f ca="1">IF(ISERROR(IF(ISBLANK(Starter!J53),"",+INDEX(Starter!$A$7:$P$66,MATCH(+SMALL(Starter!$P$7:$P$66,Starter!Q53),Starter!$P$7:$P$66,0),10))),"",IF(ISBLANK(Starter!J53),"",+INDEX(Starter!$A$7:$P$66,MATCH(+SMALL(Starter!$P$7:$P$66,Starter!Q53),Starter!$P$7:$P$66,0),10)))</f>
        <v/>
      </c>
      <c r="K52" s="71" t="str">
        <f ca="1">+IF(J52="","",VLOOKUP(J52,Rechnen!$A$1:$B$13,2,FALSE))</f>
        <v/>
      </c>
      <c r="L52" s="70" t="str">
        <f ca="1">IF(ISERROR(IF(ISBLANK(Starter!K53),"",+INDEX(Starter!$A$7:$P$66,MATCH(+SMALL(Starter!$P$7:$P$66,Starter!Q53),Starter!$P$7:$P$66,0),11))),"",IF(ISBLANK(Starter!K53),"",+INDEX(Starter!$A$7:$P$66,MATCH(+SMALL(Starter!$P$7:$P$66,Starter!Q53),Starter!$P$7:$P$66,0),11)))</f>
        <v/>
      </c>
      <c r="M52" s="71" t="str">
        <f ca="1">+IF(L52="","",VLOOKUP(L52,Rechnen!$A$1:$B$13,2,FALSE))</f>
        <v/>
      </c>
      <c r="N52" s="72" t="str">
        <f ca="1">IF(ISERROR(+INDEX(Starter!$A$7:$P$66,MATCH(+SMALL(Starter!$P$7:$P$66,Starter!Q53),Starter!$P$7:$P$66,0),12))=TRUE,"",+INDEX(Starter!$A$7:$P$66,MATCH(+SMALL(Starter!$P$7:$P$66,Starter!Q53),Starter!$P$7:$P$66,0),12))</f>
        <v/>
      </c>
      <c r="O52" s="72" t="str">
        <f ca="1">IF(ISERROR(+INDEX(Starter!$A$7:$P$66,MATCH(+SMALL(Starter!$P$7:$P$66,Starter!Q53),Starter!$P$7:$P$66,0),13))=TRUE,"",+INDEX(Starter!$A$7:$P$66,MATCH(+SMALL(Starter!$P$7:$P$66,Starter!Q53),Starter!$P$7:$P$66,0),13))</f>
        <v/>
      </c>
      <c r="P52" s="471" t="str">
        <f ca="1">IF(ISERROR(+INDEX(Starter!$A$7:$P$66,MATCH(+SMALL(Starter!$P$7:$P$66,Starter!Q53),Starter!$P$7:$P$66,0),14))=TRUE,"",+INDEX(Starter!$A$7:$P$66,MATCH(+SMALL(Starter!$P$7:$P$66,Starter!Q53),Starter!$P$7:$P$66,0),14))</f>
        <v/>
      </c>
      <c r="Q52" s="74" t="str">
        <f ca="1">IF(ISERROR(+INDEX(Starter!$A$7:$P$66,MATCH(+SMALL(Starter!$P$7:$P$66,Starter!Q53),Starter!$P$7:$P$66,0),15))=TRUE,"",+INDEX(Starter!$A$7:$P$66,MATCH(+SMALL(Starter!$P$7:$P$66,Starter!Q53),Starter!$P$7:$P$66,0),15))</f>
        <v/>
      </c>
      <c r="R52" s="75" t="str">
        <f t="shared" ca="1" si="8"/>
        <v/>
      </c>
      <c r="S52" s="147"/>
      <c r="T52" s="56">
        <f t="shared" ca="1" si="9"/>
        <v>0</v>
      </c>
      <c r="U52" s="76">
        <f t="shared" ca="1" si="10"/>
        <v>0</v>
      </c>
      <c r="W52" s="76">
        <f t="shared" ca="1" si="14"/>
        <v>0</v>
      </c>
      <c r="X52" s="76">
        <f t="shared" ca="1" si="15"/>
        <v>0</v>
      </c>
      <c r="Y52" s="76">
        <f t="shared" ca="1" si="16"/>
        <v>0</v>
      </c>
      <c r="Z52" s="76">
        <f ca="1">IF(Stammdaten!$C$20=1,IF(W52=1,1,),IF(Stammdaten!$C$20=2,IF(AND(W52=1,X52=1),1,),IF(Stammdaten!$C$20=3,IF(AND(W52=1,X52=1,Y52=1),1,),)))</f>
        <v>0</v>
      </c>
    </row>
    <row r="53" spans="1:26" ht="24.75" customHeight="1">
      <c r="A53" s="466" t="str">
        <f t="shared" ca="1" si="7"/>
        <v/>
      </c>
      <c r="B53" s="66" t="str">
        <f ca="1">IFERROR(INDEX(Starter!$A$7:$P$66,MATCH(+SMALL(Starter!$P$7:$P$66,Starter!Q54),Starter!$P$7:$P$66,0),1),"")</f>
        <v/>
      </c>
      <c r="C53" s="67" t="str">
        <f ca="1">IFERROR(INDEX(Starter!$A$7:$P$66,MATCH(+SMALL(Starter!$P$7:$P$66,Starter!Q54),Starter!$P$7:$P$66,0),2),"")</f>
        <v/>
      </c>
      <c r="D53" s="68" t="str">
        <f ca="1">IFERROR(INDEX(Starter!$A$7:$P$66,MATCH(+SMALL(Starter!$P$7:$P$66,Starter!Q54),Starter!$P$7:$P$66,0),3),"")</f>
        <v/>
      </c>
      <c r="E53" s="67" t="str">
        <f ca="1">IFERROR(INDEX(Starter!$A$7:$P$66,MATCH(+SMALL(Starter!$P$7:$P$66,Starter!Q54),Starter!$P$7:$P$66,0),4),"")</f>
        <v/>
      </c>
      <c r="F53" s="69" t="str">
        <f ca="1">IFERROR(INDEX(Starter!$A$7:$P$66,MATCH(+SMALL(Starter!$P$7:$P$66,Starter!Q54),Starter!$P$7:$P$66,0),7),"")</f>
        <v/>
      </c>
      <c r="G53" s="538" t="str">
        <f ca="1">IFERROR(INDEX(Starter!$A$7:$P$66,MATCH(+SMALL(Starter!$P$7:$P$66,Starter!Q54),Starter!$P$7:$P$66,0),8),"")</f>
        <v/>
      </c>
      <c r="H53" s="70" t="str">
        <f ca="1">IF(ISERROR(IF(ISBLANK(Starter!I54),"",+INDEX(Starter!$A$7:$P$66,MATCH(+SMALL(Starter!$P$7:$P$66,Starter!Q54),Starter!$P$7:$P$66,0),9))),"",IF(ISBLANK(Starter!I54),"",+INDEX(Starter!$A$7:$P$66,MATCH(+SMALL(Starter!$P$7:$P$66,Starter!Q54),Starter!$P$7:$P$66,0),9)))</f>
        <v/>
      </c>
      <c r="I53" s="71" t="str">
        <f ca="1">+IF(H53="","",VLOOKUP(H53,Rechnen!$A$1:$B$13,2,FALSE))</f>
        <v/>
      </c>
      <c r="J53" s="70" t="str">
        <f ca="1">IF(ISERROR(IF(ISBLANK(Starter!J54),"",+INDEX(Starter!$A$7:$P$66,MATCH(+SMALL(Starter!$P$7:$P$66,Starter!Q54),Starter!$P$7:$P$66,0),10))),"",IF(ISBLANK(Starter!J54),"",+INDEX(Starter!$A$7:$P$66,MATCH(+SMALL(Starter!$P$7:$P$66,Starter!Q54),Starter!$P$7:$P$66,0),10)))</f>
        <v/>
      </c>
      <c r="K53" s="71" t="str">
        <f ca="1">+IF(J53="","",VLOOKUP(J53,Rechnen!$A$1:$B$13,2,FALSE))</f>
        <v/>
      </c>
      <c r="L53" s="70" t="str">
        <f ca="1">IF(ISERROR(IF(ISBLANK(Starter!K54),"",+INDEX(Starter!$A$7:$P$66,MATCH(+SMALL(Starter!$P$7:$P$66,Starter!Q54),Starter!$P$7:$P$66,0),11))),"",IF(ISBLANK(Starter!K54),"",+INDEX(Starter!$A$7:$P$66,MATCH(+SMALL(Starter!$P$7:$P$66,Starter!Q54),Starter!$P$7:$P$66,0),11)))</f>
        <v/>
      </c>
      <c r="M53" s="71" t="str">
        <f ca="1">+IF(L53="","",VLOOKUP(L53,Rechnen!$A$1:$B$13,2,FALSE))</f>
        <v/>
      </c>
      <c r="N53" s="72" t="str">
        <f ca="1">IF(ISERROR(+INDEX(Starter!$A$7:$P$66,MATCH(+SMALL(Starter!$P$7:$P$66,Starter!Q54),Starter!$P$7:$P$66,0),12))=TRUE,"",+INDEX(Starter!$A$7:$P$66,MATCH(+SMALL(Starter!$P$7:$P$66,Starter!Q54),Starter!$P$7:$P$66,0),12))</f>
        <v/>
      </c>
      <c r="O53" s="72" t="str">
        <f ca="1">IF(ISERROR(+INDEX(Starter!$A$7:$P$66,MATCH(+SMALL(Starter!$P$7:$P$66,Starter!Q54),Starter!$P$7:$P$66,0),13))=TRUE,"",+INDEX(Starter!$A$7:$P$66,MATCH(+SMALL(Starter!$P$7:$P$66,Starter!Q54),Starter!$P$7:$P$66,0),13))</f>
        <v/>
      </c>
      <c r="P53" s="471" t="str">
        <f ca="1">IF(ISERROR(+INDEX(Starter!$A$7:$P$66,MATCH(+SMALL(Starter!$P$7:$P$66,Starter!Q54),Starter!$P$7:$P$66,0),14))=TRUE,"",+INDEX(Starter!$A$7:$P$66,MATCH(+SMALL(Starter!$P$7:$P$66,Starter!Q54),Starter!$P$7:$P$66,0),14))</f>
        <v/>
      </c>
      <c r="Q53" s="74" t="str">
        <f ca="1">IF(ISERROR(+INDEX(Starter!$A$7:$P$66,MATCH(+SMALL(Starter!$P$7:$P$66,Starter!Q54),Starter!$P$7:$P$66,0),15))=TRUE,"",+INDEX(Starter!$A$7:$P$66,MATCH(+SMALL(Starter!$P$7:$P$66,Starter!Q54),Starter!$P$7:$P$66,0),15))</f>
        <v/>
      </c>
      <c r="R53" s="75" t="str">
        <f t="shared" ca="1" si="8"/>
        <v/>
      </c>
      <c r="S53" s="147"/>
      <c r="T53" s="56">
        <f t="shared" ca="1" si="9"/>
        <v>0</v>
      </c>
      <c r="U53" s="76">
        <f t="shared" ca="1" si="10"/>
        <v>0</v>
      </c>
      <c r="W53" s="76">
        <f t="shared" ca="1" si="14"/>
        <v>0</v>
      </c>
      <c r="X53" s="76">
        <f t="shared" ca="1" si="15"/>
        <v>0</v>
      </c>
      <c r="Y53" s="76">
        <f t="shared" ca="1" si="16"/>
        <v>0</v>
      </c>
      <c r="Z53" s="76">
        <f ca="1">IF(Stammdaten!$C$20=1,IF(W53=1,1,),IF(Stammdaten!$C$20=2,IF(AND(W53=1,X53=1),1,),IF(Stammdaten!$C$20=3,IF(AND(W53=1,X53=1,Y53=1),1,),)))</f>
        <v>0</v>
      </c>
    </row>
    <row r="54" spans="1:26" ht="24.75" customHeight="1">
      <c r="A54" s="466" t="str">
        <f t="shared" ca="1" si="7"/>
        <v/>
      </c>
      <c r="B54" s="66" t="str">
        <f ca="1">IFERROR(INDEX(Starter!$A$7:$P$66,MATCH(+SMALL(Starter!$P$7:$P$66,Starter!Q55),Starter!$P$7:$P$66,0),1),"")</f>
        <v/>
      </c>
      <c r="C54" s="67" t="str">
        <f ca="1">IFERROR(INDEX(Starter!$A$7:$P$66,MATCH(+SMALL(Starter!$P$7:$P$66,Starter!Q55),Starter!$P$7:$P$66,0),2),"")</f>
        <v/>
      </c>
      <c r="D54" s="68" t="str">
        <f ca="1">IFERROR(INDEX(Starter!$A$7:$P$66,MATCH(+SMALL(Starter!$P$7:$P$66,Starter!Q55),Starter!$P$7:$P$66,0),3),"")</f>
        <v/>
      </c>
      <c r="E54" s="67" t="str">
        <f ca="1">IFERROR(INDEX(Starter!$A$7:$P$66,MATCH(+SMALL(Starter!$P$7:$P$66,Starter!Q55),Starter!$P$7:$P$66,0),4),"")</f>
        <v/>
      </c>
      <c r="F54" s="69" t="str">
        <f ca="1">IFERROR(INDEX(Starter!$A$7:$P$66,MATCH(+SMALL(Starter!$P$7:$P$66,Starter!Q55),Starter!$P$7:$P$66,0),7),"")</f>
        <v/>
      </c>
      <c r="G54" s="538" t="str">
        <f ca="1">IFERROR(INDEX(Starter!$A$7:$P$66,MATCH(+SMALL(Starter!$P$7:$P$66,Starter!Q55),Starter!$P$7:$P$66,0),8),"")</f>
        <v/>
      </c>
      <c r="H54" s="70" t="str">
        <f ca="1">IF(ISERROR(IF(ISBLANK(Starter!I55),"",+INDEX(Starter!$A$7:$P$66,MATCH(+SMALL(Starter!$P$7:$P$66,Starter!Q55),Starter!$P$7:$P$66,0),9))),"",IF(ISBLANK(Starter!I55),"",+INDEX(Starter!$A$7:$P$66,MATCH(+SMALL(Starter!$P$7:$P$66,Starter!Q55),Starter!$P$7:$P$66,0),9)))</f>
        <v/>
      </c>
      <c r="I54" s="71" t="str">
        <f ca="1">+IF(H54="","",VLOOKUP(H54,Rechnen!$A$1:$B$13,2,FALSE))</f>
        <v/>
      </c>
      <c r="J54" s="70" t="str">
        <f ca="1">IF(ISERROR(IF(ISBLANK(Starter!J55),"",+INDEX(Starter!$A$7:$P$66,MATCH(+SMALL(Starter!$P$7:$P$66,Starter!Q55),Starter!$P$7:$P$66,0),10))),"",IF(ISBLANK(Starter!J55),"",+INDEX(Starter!$A$7:$P$66,MATCH(+SMALL(Starter!$P$7:$P$66,Starter!Q55),Starter!$P$7:$P$66,0),10)))</f>
        <v/>
      </c>
      <c r="K54" s="71" t="str">
        <f ca="1">+IF(J54="","",VLOOKUP(J54,Rechnen!$A$1:$B$13,2,FALSE))</f>
        <v/>
      </c>
      <c r="L54" s="70" t="str">
        <f ca="1">IF(ISERROR(IF(ISBLANK(Starter!K55),"",+INDEX(Starter!$A$7:$P$66,MATCH(+SMALL(Starter!$P$7:$P$66,Starter!Q55),Starter!$P$7:$P$66,0),11))),"",IF(ISBLANK(Starter!K55),"",+INDEX(Starter!$A$7:$P$66,MATCH(+SMALL(Starter!$P$7:$P$66,Starter!Q55),Starter!$P$7:$P$66,0),11)))</f>
        <v/>
      </c>
      <c r="M54" s="71" t="str">
        <f ca="1">+IF(L54="","",VLOOKUP(L54,Rechnen!$A$1:$B$13,2,FALSE))</f>
        <v/>
      </c>
      <c r="N54" s="72" t="str">
        <f ca="1">IF(ISERROR(+INDEX(Starter!$A$7:$P$66,MATCH(+SMALL(Starter!$P$7:$P$66,Starter!Q55),Starter!$P$7:$P$66,0),12))=TRUE,"",+INDEX(Starter!$A$7:$P$66,MATCH(+SMALL(Starter!$P$7:$P$66,Starter!Q55),Starter!$P$7:$P$66,0),12))</f>
        <v/>
      </c>
      <c r="O54" s="72" t="str">
        <f ca="1">IF(ISERROR(+INDEX(Starter!$A$7:$P$66,MATCH(+SMALL(Starter!$P$7:$P$66,Starter!Q55),Starter!$P$7:$P$66,0),13))=TRUE,"",+INDEX(Starter!$A$7:$P$66,MATCH(+SMALL(Starter!$P$7:$P$66,Starter!Q55),Starter!$P$7:$P$66,0),13))</f>
        <v/>
      </c>
      <c r="P54" s="471" t="str">
        <f ca="1">IF(ISERROR(+INDEX(Starter!$A$7:$P$66,MATCH(+SMALL(Starter!$P$7:$P$66,Starter!Q55),Starter!$P$7:$P$66,0),14))=TRUE,"",+INDEX(Starter!$A$7:$P$66,MATCH(+SMALL(Starter!$P$7:$P$66,Starter!Q55),Starter!$P$7:$P$66,0),14))</f>
        <v/>
      </c>
      <c r="Q54" s="74" t="str">
        <f ca="1">IF(ISERROR(+INDEX(Starter!$A$7:$P$66,MATCH(+SMALL(Starter!$P$7:$P$66,Starter!Q55),Starter!$P$7:$P$66,0),15))=TRUE,"",+INDEX(Starter!$A$7:$P$66,MATCH(+SMALL(Starter!$P$7:$P$66,Starter!Q55),Starter!$P$7:$P$66,0),15))</f>
        <v/>
      </c>
      <c r="R54" s="75" t="str">
        <f t="shared" ca="1" si="8"/>
        <v/>
      </c>
      <c r="S54" s="147"/>
      <c r="T54" s="56">
        <f t="shared" ca="1" si="9"/>
        <v>0</v>
      </c>
      <c r="U54" s="76">
        <f t="shared" ca="1" si="10"/>
        <v>0</v>
      </c>
      <c r="W54" s="76">
        <f t="shared" ca="1" si="14"/>
        <v>0</v>
      </c>
      <c r="X54" s="76">
        <f t="shared" ca="1" si="15"/>
        <v>0</v>
      </c>
      <c r="Y54" s="76">
        <f t="shared" ca="1" si="16"/>
        <v>0</v>
      </c>
      <c r="Z54" s="76">
        <f ca="1">IF(Stammdaten!$C$20=1,IF(W54=1,1,),IF(Stammdaten!$C$20=2,IF(AND(W54=1,X54=1),1,),IF(Stammdaten!$C$20=3,IF(AND(W54=1,X54=1,Y54=1),1,),)))</f>
        <v>0</v>
      </c>
    </row>
    <row r="55" spans="1:26" ht="24.75" customHeight="1">
      <c r="A55" s="466" t="str">
        <f t="shared" ca="1" si="7"/>
        <v/>
      </c>
      <c r="B55" s="66" t="str">
        <f ca="1">IFERROR(INDEX(Starter!$A$7:$P$66,MATCH(+SMALL(Starter!$P$7:$P$66,Starter!Q56),Starter!$P$7:$P$66,0),1),"")</f>
        <v/>
      </c>
      <c r="C55" s="67" t="str">
        <f ca="1">IFERROR(INDEX(Starter!$A$7:$P$66,MATCH(+SMALL(Starter!$P$7:$P$66,Starter!Q56),Starter!$P$7:$P$66,0),2),"")</f>
        <v/>
      </c>
      <c r="D55" s="68" t="str">
        <f ca="1">IFERROR(INDEX(Starter!$A$7:$P$66,MATCH(+SMALL(Starter!$P$7:$P$66,Starter!Q56),Starter!$P$7:$P$66,0),3),"")</f>
        <v/>
      </c>
      <c r="E55" s="67" t="str">
        <f ca="1">IFERROR(INDEX(Starter!$A$7:$P$66,MATCH(+SMALL(Starter!$P$7:$P$66,Starter!Q56),Starter!$P$7:$P$66,0),4),"")</f>
        <v/>
      </c>
      <c r="F55" s="69" t="str">
        <f ca="1">IFERROR(INDEX(Starter!$A$7:$P$66,MATCH(+SMALL(Starter!$P$7:$P$66,Starter!Q56),Starter!$P$7:$P$66,0),7),"")</f>
        <v/>
      </c>
      <c r="G55" s="538" t="str">
        <f ca="1">IFERROR(INDEX(Starter!$A$7:$P$66,MATCH(+SMALL(Starter!$P$7:$P$66,Starter!Q56),Starter!$P$7:$P$66,0),8),"")</f>
        <v/>
      </c>
      <c r="H55" s="70" t="str">
        <f ca="1">IF(ISERROR(IF(ISBLANK(Starter!I56),"",+INDEX(Starter!$A$7:$P$66,MATCH(+SMALL(Starter!$P$7:$P$66,Starter!Q56),Starter!$P$7:$P$66,0),9))),"",IF(ISBLANK(Starter!I56),"",+INDEX(Starter!$A$7:$P$66,MATCH(+SMALL(Starter!$P$7:$P$66,Starter!Q56),Starter!$P$7:$P$66,0),9)))</f>
        <v/>
      </c>
      <c r="I55" s="71" t="str">
        <f ca="1">+IF(H55="","",VLOOKUP(H55,Rechnen!$A$1:$B$13,2,FALSE))</f>
        <v/>
      </c>
      <c r="J55" s="70" t="str">
        <f ca="1">IF(ISERROR(IF(ISBLANK(Starter!J56),"",+INDEX(Starter!$A$7:$P$66,MATCH(+SMALL(Starter!$P$7:$P$66,Starter!Q56),Starter!$P$7:$P$66,0),10))),"",IF(ISBLANK(Starter!J56),"",+INDEX(Starter!$A$7:$P$66,MATCH(+SMALL(Starter!$P$7:$P$66,Starter!Q56),Starter!$P$7:$P$66,0),10)))</f>
        <v/>
      </c>
      <c r="K55" s="71" t="str">
        <f ca="1">+IF(J55="","",VLOOKUP(J55,Rechnen!$A$1:$B$13,2,FALSE))</f>
        <v/>
      </c>
      <c r="L55" s="70" t="str">
        <f ca="1">IF(ISERROR(IF(ISBLANK(Starter!K56),"",+INDEX(Starter!$A$7:$P$66,MATCH(+SMALL(Starter!$P$7:$P$66,Starter!Q56),Starter!$P$7:$P$66,0),11))),"",IF(ISBLANK(Starter!K56),"",+INDEX(Starter!$A$7:$P$66,MATCH(+SMALL(Starter!$P$7:$P$66,Starter!Q56),Starter!$P$7:$P$66,0),11)))</f>
        <v/>
      </c>
      <c r="M55" s="71" t="str">
        <f ca="1">+IF(L55="","",VLOOKUP(L55,Rechnen!$A$1:$B$13,2,FALSE))</f>
        <v/>
      </c>
      <c r="N55" s="72" t="str">
        <f ca="1">IF(ISERROR(+INDEX(Starter!$A$7:$P$66,MATCH(+SMALL(Starter!$P$7:$P$66,Starter!Q56),Starter!$P$7:$P$66,0),12))=TRUE,"",+INDEX(Starter!$A$7:$P$66,MATCH(+SMALL(Starter!$P$7:$P$66,Starter!Q56),Starter!$P$7:$P$66,0),12))</f>
        <v/>
      </c>
      <c r="O55" s="72" t="str">
        <f ca="1">IF(ISERROR(+INDEX(Starter!$A$7:$P$66,MATCH(+SMALL(Starter!$P$7:$P$66,Starter!Q56),Starter!$P$7:$P$66,0),13))=TRUE,"",+INDEX(Starter!$A$7:$P$66,MATCH(+SMALL(Starter!$P$7:$P$66,Starter!Q56),Starter!$P$7:$P$66,0),13))</f>
        <v/>
      </c>
      <c r="P55" s="471" t="str">
        <f ca="1">IF(ISERROR(+INDEX(Starter!$A$7:$P$66,MATCH(+SMALL(Starter!$P$7:$P$66,Starter!Q56),Starter!$P$7:$P$66,0),14))=TRUE,"",+INDEX(Starter!$A$7:$P$66,MATCH(+SMALL(Starter!$P$7:$P$66,Starter!Q56),Starter!$P$7:$P$66,0),14))</f>
        <v/>
      </c>
      <c r="Q55" s="74" t="str">
        <f ca="1">IF(ISERROR(+INDEX(Starter!$A$7:$P$66,MATCH(+SMALL(Starter!$P$7:$P$66,Starter!Q56),Starter!$P$7:$P$66,0),15))=TRUE,"",+INDEX(Starter!$A$7:$P$66,MATCH(+SMALL(Starter!$P$7:$P$66,Starter!Q56),Starter!$P$7:$P$66,0),15))</f>
        <v/>
      </c>
      <c r="R55" s="75" t="str">
        <f t="shared" ca="1" si="8"/>
        <v/>
      </c>
      <c r="S55" s="147"/>
      <c r="T55" s="56">
        <f t="shared" ca="1" si="9"/>
        <v>0</v>
      </c>
      <c r="U55" s="76">
        <f t="shared" ca="1" si="10"/>
        <v>0</v>
      </c>
      <c r="W55" s="76">
        <f t="shared" ca="1" si="14"/>
        <v>0</v>
      </c>
      <c r="X55" s="76">
        <f t="shared" ca="1" si="15"/>
        <v>0</v>
      </c>
      <c r="Y55" s="76">
        <f t="shared" ca="1" si="16"/>
        <v>0</v>
      </c>
      <c r="Z55" s="76">
        <f ca="1">IF(Stammdaten!$C$20=1,IF(W55=1,1,),IF(Stammdaten!$C$20=2,IF(AND(W55=1,X55=1),1,),IF(Stammdaten!$C$20=3,IF(AND(W55=1,X55=1,Y55=1),1,),)))</f>
        <v>0</v>
      </c>
    </row>
    <row r="56" spans="1:26" ht="24.75" customHeight="1">
      <c r="A56" s="466" t="str">
        <f t="shared" ca="1" si="7"/>
        <v/>
      </c>
      <c r="B56" s="66" t="str">
        <f ca="1">IFERROR(INDEX(Starter!$A$7:$P$66,MATCH(+SMALL(Starter!$P$7:$P$66,Starter!Q57),Starter!$P$7:$P$66,0),1),"")</f>
        <v/>
      </c>
      <c r="C56" s="67" t="str">
        <f ca="1">IFERROR(INDEX(Starter!$A$7:$P$66,MATCH(+SMALL(Starter!$P$7:$P$66,Starter!Q57),Starter!$P$7:$P$66,0),2),"")</f>
        <v/>
      </c>
      <c r="D56" s="68" t="str">
        <f ca="1">IFERROR(INDEX(Starter!$A$7:$P$66,MATCH(+SMALL(Starter!$P$7:$P$66,Starter!Q57),Starter!$P$7:$P$66,0),3),"")</f>
        <v/>
      </c>
      <c r="E56" s="67" t="str">
        <f ca="1">IFERROR(INDEX(Starter!$A$7:$P$66,MATCH(+SMALL(Starter!$P$7:$P$66,Starter!Q57),Starter!$P$7:$P$66,0),4),"")</f>
        <v/>
      </c>
      <c r="F56" s="69" t="str">
        <f ca="1">IFERROR(INDEX(Starter!$A$7:$P$66,MATCH(+SMALL(Starter!$P$7:$P$66,Starter!Q57),Starter!$P$7:$P$66,0),7),"")</f>
        <v/>
      </c>
      <c r="G56" s="538" t="str">
        <f ca="1">IFERROR(INDEX(Starter!$A$7:$P$66,MATCH(+SMALL(Starter!$P$7:$P$66,Starter!Q57),Starter!$P$7:$P$66,0),8),"")</f>
        <v/>
      </c>
      <c r="H56" s="70" t="str">
        <f ca="1">IF(ISERROR(IF(ISBLANK(Starter!I57),"",+INDEX(Starter!$A$7:$P$66,MATCH(+SMALL(Starter!$P$7:$P$66,Starter!Q57),Starter!$P$7:$P$66,0),9))),"",IF(ISBLANK(Starter!I57),"",+INDEX(Starter!$A$7:$P$66,MATCH(+SMALL(Starter!$P$7:$P$66,Starter!Q57),Starter!$P$7:$P$66,0),9)))</f>
        <v/>
      </c>
      <c r="I56" s="71" t="str">
        <f ca="1">+IF(H56="","",VLOOKUP(H56,Rechnen!$A$1:$B$13,2,FALSE))</f>
        <v/>
      </c>
      <c r="J56" s="70" t="str">
        <f ca="1">IF(ISERROR(IF(ISBLANK(Starter!J57),"",+INDEX(Starter!$A$7:$P$66,MATCH(+SMALL(Starter!$P$7:$P$66,Starter!Q57),Starter!$P$7:$P$66,0),10))),"",IF(ISBLANK(Starter!J57),"",+INDEX(Starter!$A$7:$P$66,MATCH(+SMALL(Starter!$P$7:$P$66,Starter!Q57),Starter!$P$7:$P$66,0),10)))</f>
        <v/>
      </c>
      <c r="K56" s="71" t="str">
        <f ca="1">+IF(J56="","",VLOOKUP(J56,Rechnen!$A$1:$B$13,2,FALSE))</f>
        <v/>
      </c>
      <c r="L56" s="70" t="str">
        <f ca="1">IF(ISERROR(IF(ISBLANK(Starter!K57),"",+INDEX(Starter!$A$7:$P$66,MATCH(+SMALL(Starter!$P$7:$P$66,Starter!Q57),Starter!$P$7:$P$66,0),11))),"",IF(ISBLANK(Starter!K57),"",+INDEX(Starter!$A$7:$P$66,MATCH(+SMALL(Starter!$P$7:$P$66,Starter!Q57),Starter!$P$7:$P$66,0),11)))</f>
        <v/>
      </c>
      <c r="M56" s="71" t="str">
        <f ca="1">+IF(L56="","",VLOOKUP(L56,Rechnen!$A$1:$B$13,2,FALSE))</f>
        <v/>
      </c>
      <c r="N56" s="72" t="str">
        <f ca="1">IF(ISERROR(+INDEX(Starter!$A$7:$P$66,MATCH(+SMALL(Starter!$P$7:$P$66,Starter!Q57),Starter!$P$7:$P$66,0),12))=TRUE,"",+INDEX(Starter!$A$7:$P$66,MATCH(+SMALL(Starter!$P$7:$P$66,Starter!Q57),Starter!$P$7:$P$66,0),12))</f>
        <v/>
      </c>
      <c r="O56" s="72" t="str">
        <f ca="1">IF(ISERROR(+INDEX(Starter!$A$7:$P$66,MATCH(+SMALL(Starter!$P$7:$P$66,Starter!Q57),Starter!$P$7:$P$66,0),13))=TRUE,"",+INDEX(Starter!$A$7:$P$66,MATCH(+SMALL(Starter!$P$7:$P$66,Starter!Q57),Starter!$P$7:$P$66,0),13))</f>
        <v/>
      </c>
      <c r="P56" s="471" t="str">
        <f ca="1">IF(ISERROR(+INDEX(Starter!$A$7:$P$66,MATCH(+SMALL(Starter!$P$7:$P$66,Starter!Q57),Starter!$P$7:$P$66,0),14))=TRUE,"",+INDEX(Starter!$A$7:$P$66,MATCH(+SMALL(Starter!$P$7:$P$66,Starter!Q57),Starter!$P$7:$P$66,0),14))</f>
        <v/>
      </c>
      <c r="Q56" s="74" t="str">
        <f ca="1">IF(ISERROR(+INDEX(Starter!$A$7:$P$66,MATCH(+SMALL(Starter!$P$7:$P$66,Starter!Q57),Starter!$P$7:$P$66,0),15))=TRUE,"",+INDEX(Starter!$A$7:$P$66,MATCH(+SMALL(Starter!$P$7:$P$66,Starter!Q57),Starter!$P$7:$P$66,0),15))</f>
        <v/>
      </c>
      <c r="R56" s="75" t="str">
        <f t="shared" ca="1" si="8"/>
        <v/>
      </c>
      <c r="S56" s="147"/>
      <c r="T56" s="56">
        <f t="shared" ca="1" si="9"/>
        <v>0</v>
      </c>
      <c r="U56" s="76">
        <f t="shared" ca="1" si="10"/>
        <v>0</v>
      </c>
      <c r="W56" s="76">
        <f t="shared" ca="1" si="14"/>
        <v>0</v>
      </c>
      <c r="X56" s="76">
        <f t="shared" ca="1" si="15"/>
        <v>0</v>
      </c>
      <c r="Y56" s="76">
        <f t="shared" ca="1" si="16"/>
        <v>0</v>
      </c>
      <c r="Z56" s="76">
        <f ca="1">IF(Stammdaten!$C$20=1,IF(W56=1,1,),IF(Stammdaten!$C$20=2,IF(AND(W56=1,X56=1),1,),IF(Stammdaten!$C$20=3,IF(AND(W56=1,X56=1,Y56=1),1,),)))</f>
        <v>0</v>
      </c>
    </row>
    <row r="57" spans="1:26" ht="24.75" customHeight="1">
      <c r="A57" s="466" t="str">
        <f t="shared" ca="1" si="7"/>
        <v/>
      </c>
      <c r="B57" s="66" t="str">
        <f ca="1">IFERROR(INDEX(Starter!$A$7:$P$66,MATCH(+SMALL(Starter!$P$7:$P$66,Starter!Q58),Starter!$P$7:$P$66,0),1),"")</f>
        <v/>
      </c>
      <c r="C57" s="67" t="str">
        <f ca="1">IFERROR(INDEX(Starter!$A$7:$P$66,MATCH(+SMALL(Starter!$P$7:$P$66,Starter!Q58),Starter!$P$7:$P$66,0),2),"")</f>
        <v/>
      </c>
      <c r="D57" s="68" t="str">
        <f ca="1">IFERROR(INDEX(Starter!$A$7:$P$66,MATCH(+SMALL(Starter!$P$7:$P$66,Starter!Q58),Starter!$P$7:$P$66,0),3),"")</f>
        <v/>
      </c>
      <c r="E57" s="67" t="str">
        <f ca="1">IFERROR(INDEX(Starter!$A$7:$P$66,MATCH(+SMALL(Starter!$P$7:$P$66,Starter!Q58),Starter!$P$7:$P$66,0),4),"")</f>
        <v/>
      </c>
      <c r="F57" s="69" t="str">
        <f ca="1">IFERROR(INDEX(Starter!$A$7:$P$66,MATCH(+SMALL(Starter!$P$7:$P$66,Starter!Q58),Starter!$P$7:$P$66,0),7),"")</f>
        <v/>
      </c>
      <c r="G57" s="538" t="str">
        <f ca="1">IFERROR(INDEX(Starter!$A$7:$P$66,MATCH(+SMALL(Starter!$P$7:$P$66,Starter!Q58),Starter!$P$7:$P$66,0),8),"")</f>
        <v/>
      </c>
      <c r="H57" s="70" t="str">
        <f ca="1">IF(ISERROR(IF(ISBLANK(Starter!I58),"",+INDEX(Starter!$A$7:$P$66,MATCH(+SMALL(Starter!$P$7:$P$66,Starter!Q58),Starter!$P$7:$P$66,0),9))),"",IF(ISBLANK(Starter!I58),"",+INDEX(Starter!$A$7:$P$66,MATCH(+SMALL(Starter!$P$7:$P$66,Starter!Q58),Starter!$P$7:$P$66,0),9)))</f>
        <v/>
      </c>
      <c r="I57" s="71" t="str">
        <f ca="1">+IF(H57="","",VLOOKUP(H57,Rechnen!$A$1:$B$13,2,FALSE))</f>
        <v/>
      </c>
      <c r="J57" s="70" t="str">
        <f ca="1">IF(ISERROR(IF(ISBLANK(Starter!J58),"",+INDEX(Starter!$A$7:$P$66,MATCH(+SMALL(Starter!$P$7:$P$66,Starter!Q58),Starter!$P$7:$P$66,0),10))),"",IF(ISBLANK(Starter!J58),"",+INDEX(Starter!$A$7:$P$66,MATCH(+SMALL(Starter!$P$7:$P$66,Starter!Q58),Starter!$P$7:$P$66,0),10)))</f>
        <v/>
      </c>
      <c r="K57" s="71" t="str">
        <f ca="1">+IF(J57="","",VLOOKUP(J57,Rechnen!$A$1:$B$13,2,FALSE))</f>
        <v/>
      </c>
      <c r="L57" s="70" t="str">
        <f ca="1">IF(ISERROR(IF(ISBLANK(Starter!K58),"",+INDEX(Starter!$A$7:$P$66,MATCH(+SMALL(Starter!$P$7:$P$66,Starter!Q58),Starter!$P$7:$P$66,0),11))),"",IF(ISBLANK(Starter!K58),"",+INDEX(Starter!$A$7:$P$66,MATCH(+SMALL(Starter!$P$7:$P$66,Starter!Q58),Starter!$P$7:$P$66,0),11)))</f>
        <v/>
      </c>
      <c r="M57" s="71" t="str">
        <f ca="1">+IF(L57="","",VLOOKUP(L57,Rechnen!$A$1:$B$13,2,FALSE))</f>
        <v/>
      </c>
      <c r="N57" s="72" t="str">
        <f ca="1">IF(ISERROR(+INDEX(Starter!$A$7:$P$66,MATCH(+SMALL(Starter!$P$7:$P$66,Starter!Q58),Starter!$P$7:$P$66,0),12))=TRUE,"",+INDEX(Starter!$A$7:$P$66,MATCH(+SMALL(Starter!$P$7:$P$66,Starter!Q58),Starter!$P$7:$P$66,0),12))</f>
        <v/>
      </c>
      <c r="O57" s="72" t="str">
        <f ca="1">IF(ISERROR(+INDEX(Starter!$A$7:$P$66,MATCH(+SMALL(Starter!$P$7:$P$66,Starter!Q58),Starter!$P$7:$P$66,0),13))=TRUE,"",+INDEX(Starter!$A$7:$P$66,MATCH(+SMALL(Starter!$P$7:$P$66,Starter!Q58),Starter!$P$7:$P$66,0),13))</f>
        <v/>
      </c>
      <c r="P57" s="471" t="str">
        <f ca="1">IF(ISERROR(+INDEX(Starter!$A$7:$P$66,MATCH(+SMALL(Starter!$P$7:$P$66,Starter!Q58),Starter!$P$7:$P$66,0),14))=TRUE,"",+INDEX(Starter!$A$7:$P$66,MATCH(+SMALL(Starter!$P$7:$P$66,Starter!Q58),Starter!$P$7:$P$66,0),14))</f>
        <v/>
      </c>
      <c r="Q57" s="74" t="str">
        <f ca="1">IF(ISERROR(+INDEX(Starter!$A$7:$P$66,MATCH(+SMALL(Starter!$P$7:$P$66,Starter!Q58),Starter!$P$7:$P$66,0),15))=TRUE,"",+INDEX(Starter!$A$7:$P$66,MATCH(+SMALL(Starter!$P$7:$P$66,Starter!Q58),Starter!$P$7:$P$66,0),15))</f>
        <v/>
      </c>
      <c r="R57" s="75" t="str">
        <f t="shared" ca="1" si="8"/>
        <v/>
      </c>
      <c r="S57" s="147"/>
      <c r="T57" s="56">
        <f t="shared" ca="1" si="9"/>
        <v>0</v>
      </c>
      <c r="U57" s="76">
        <f t="shared" ca="1" si="10"/>
        <v>0</v>
      </c>
      <c r="W57" s="76">
        <f t="shared" ca="1" si="14"/>
        <v>0</v>
      </c>
      <c r="X57" s="76">
        <f t="shared" ca="1" si="15"/>
        <v>0</v>
      </c>
      <c r="Y57" s="76">
        <f t="shared" ca="1" si="16"/>
        <v>0</v>
      </c>
      <c r="Z57" s="76">
        <f ca="1">IF(Stammdaten!$C$20=1,IF(W57=1,1,),IF(Stammdaten!$C$20=2,IF(AND(W57=1,X57=1),1,),IF(Stammdaten!$C$20=3,IF(AND(W57=1,X57=1,Y57=1),1,),)))</f>
        <v>0</v>
      </c>
    </row>
    <row r="58" spans="1:26" ht="24.75" customHeight="1">
      <c r="A58" s="466" t="str">
        <f t="shared" ca="1" si="7"/>
        <v/>
      </c>
      <c r="B58" s="66" t="str">
        <f ca="1">IFERROR(INDEX(Starter!$A$7:$P$66,MATCH(+SMALL(Starter!$P$7:$P$66,Starter!Q59),Starter!$P$7:$P$66,0),1),"")</f>
        <v/>
      </c>
      <c r="C58" s="67" t="str">
        <f ca="1">IFERROR(INDEX(Starter!$A$7:$P$66,MATCH(+SMALL(Starter!$P$7:$P$66,Starter!Q59),Starter!$P$7:$P$66,0),2),"")</f>
        <v/>
      </c>
      <c r="D58" s="68" t="str">
        <f ca="1">IFERROR(INDEX(Starter!$A$7:$P$66,MATCH(+SMALL(Starter!$P$7:$P$66,Starter!Q59),Starter!$P$7:$P$66,0),3),"")</f>
        <v/>
      </c>
      <c r="E58" s="67" t="str">
        <f ca="1">IFERROR(INDEX(Starter!$A$7:$P$66,MATCH(+SMALL(Starter!$P$7:$P$66,Starter!Q59),Starter!$P$7:$P$66,0),4),"")</f>
        <v/>
      </c>
      <c r="F58" s="69" t="str">
        <f ca="1">IFERROR(INDEX(Starter!$A$7:$P$66,MATCH(+SMALL(Starter!$P$7:$P$66,Starter!Q59),Starter!$P$7:$P$66,0),7),"")</f>
        <v/>
      </c>
      <c r="G58" s="538" t="str">
        <f ca="1">IFERROR(INDEX(Starter!$A$7:$P$66,MATCH(+SMALL(Starter!$P$7:$P$66,Starter!Q59),Starter!$P$7:$P$66,0),8),"")</f>
        <v/>
      </c>
      <c r="H58" s="70" t="str">
        <f ca="1">IF(ISERROR(IF(ISBLANK(Starter!I59),"",+INDEX(Starter!$A$7:$P$66,MATCH(+SMALL(Starter!$P$7:$P$66,Starter!Q59),Starter!$P$7:$P$66,0),9))),"",IF(ISBLANK(Starter!I59),"",+INDEX(Starter!$A$7:$P$66,MATCH(+SMALL(Starter!$P$7:$P$66,Starter!Q59),Starter!$P$7:$P$66,0),9)))</f>
        <v/>
      </c>
      <c r="I58" s="71" t="str">
        <f ca="1">+IF(H58="","",VLOOKUP(H58,Rechnen!$A$1:$B$13,2,FALSE))</f>
        <v/>
      </c>
      <c r="J58" s="70" t="str">
        <f ca="1">IF(ISERROR(IF(ISBLANK(Starter!J59),"",+INDEX(Starter!$A$7:$P$66,MATCH(+SMALL(Starter!$P$7:$P$66,Starter!Q59),Starter!$P$7:$P$66,0),10))),"",IF(ISBLANK(Starter!J59),"",+INDEX(Starter!$A$7:$P$66,MATCH(+SMALL(Starter!$P$7:$P$66,Starter!Q59),Starter!$P$7:$P$66,0),10)))</f>
        <v/>
      </c>
      <c r="K58" s="71" t="str">
        <f ca="1">+IF(J58="","",VLOOKUP(J58,Rechnen!$A$1:$B$13,2,FALSE))</f>
        <v/>
      </c>
      <c r="L58" s="70" t="str">
        <f ca="1">IF(ISERROR(IF(ISBLANK(Starter!K59),"",+INDEX(Starter!$A$7:$P$66,MATCH(+SMALL(Starter!$P$7:$P$66,Starter!Q59),Starter!$P$7:$P$66,0),11))),"",IF(ISBLANK(Starter!K59),"",+INDEX(Starter!$A$7:$P$66,MATCH(+SMALL(Starter!$P$7:$P$66,Starter!Q59),Starter!$P$7:$P$66,0),11)))</f>
        <v/>
      </c>
      <c r="M58" s="71" t="str">
        <f ca="1">+IF(L58="","",VLOOKUP(L58,Rechnen!$A$1:$B$13,2,FALSE))</f>
        <v/>
      </c>
      <c r="N58" s="72" t="str">
        <f ca="1">IF(ISERROR(+INDEX(Starter!$A$7:$P$66,MATCH(+SMALL(Starter!$P$7:$P$66,Starter!Q59),Starter!$P$7:$P$66,0),12))=TRUE,"",+INDEX(Starter!$A$7:$P$66,MATCH(+SMALL(Starter!$P$7:$P$66,Starter!Q59),Starter!$P$7:$P$66,0),12))</f>
        <v/>
      </c>
      <c r="O58" s="72" t="str">
        <f ca="1">IF(ISERROR(+INDEX(Starter!$A$7:$P$66,MATCH(+SMALL(Starter!$P$7:$P$66,Starter!Q59),Starter!$P$7:$P$66,0),13))=TRUE,"",+INDEX(Starter!$A$7:$P$66,MATCH(+SMALL(Starter!$P$7:$P$66,Starter!Q59),Starter!$P$7:$P$66,0),13))</f>
        <v/>
      </c>
      <c r="P58" s="471" t="str">
        <f ca="1">IF(ISERROR(+INDEX(Starter!$A$7:$P$66,MATCH(+SMALL(Starter!$P$7:$P$66,Starter!Q59),Starter!$P$7:$P$66,0),14))=TRUE,"",+INDEX(Starter!$A$7:$P$66,MATCH(+SMALL(Starter!$P$7:$P$66,Starter!Q59),Starter!$P$7:$P$66,0),14))</f>
        <v/>
      </c>
      <c r="Q58" s="74" t="str">
        <f ca="1">IF(ISERROR(+INDEX(Starter!$A$7:$P$66,MATCH(+SMALL(Starter!$P$7:$P$66,Starter!Q59),Starter!$P$7:$P$66,0),15))=TRUE,"",+INDEX(Starter!$A$7:$P$66,MATCH(+SMALL(Starter!$P$7:$P$66,Starter!Q59),Starter!$P$7:$P$66,0),15))</f>
        <v/>
      </c>
      <c r="R58" s="75" t="str">
        <f t="shared" ca="1" si="8"/>
        <v/>
      </c>
      <c r="S58" s="147"/>
      <c r="T58" s="56">
        <f t="shared" ca="1" si="9"/>
        <v>0</v>
      </c>
      <c r="U58" s="76">
        <f t="shared" ca="1" si="10"/>
        <v>0</v>
      </c>
      <c r="W58" s="76">
        <f t="shared" ca="1" si="14"/>
        <v>0</v>
      </c>
      <c r="X58" s="76">
        <f t="shared" ca="1" si="15"/>
        <v>0</v>
      </c>
      <c r="Y58" s="76">
        <f t="shared" ca="1" si="16"/>
        <v>0</v>
      </c>
      <c r="Z58" s="76">
        <f ca="1">IF(Stammdaten!$C$20=1,IF(W58=1,1,),IF(Stammdaten!$C$20=2,IF(AND(W58=1,X58=1),1,),IF(Stammdaten!$C$20=3,IF(AND(W58=1,X58=1,Y58=1),1,),)))</f>
        <v>0</v>
      </c>
    </row>
    <row r="59" spans="1:26" ht="24.75" customHeight="1">
      <c r="A59" s="466" t="str">
        <f t="shared" ca="1" si="7"/>
        <v/>
      </c>
      <c r="B59" s="66" t="str">
        <f ca="1">IFERROR(INDEX(Starter!$A$7:$P$66,MATCH(+SMALL(Starter!$P$7:$P$66,Starter!Q60),Starter!$P$7:$P$66,0),1),"")</f>
        <v/>
      </c>
      <c r="C59" s="67" t="str">
        <f ca="1">IFERROR(INDEX(Starter!$A$7:$P$66,MATCH(+SMALL(Starter!$P$7:$P$66,Starter!Q60),Starter!$P$7:$P$66,0),2),"")</f>
        <v/>
      </c>
      <c r="D59" s="68" t="str">
        <f ca="1">IFERROR(INDEX(Starter!$A$7:$P$66,MATCH(+SMALL(Starter!$P$7:$P$66,Starter!Q60),Starter!$P$7:$P$66,0),3),"")</f>
        <v/>
      </c>
      <c r="E59" s="67" t="str">
        <f ca="1">IFERROR(INDEX(Starter!$A$7:$P$66,MATCH(+SMALL(Starter!$P$7:$P$66,Starter!Q60),Starter!$P$7:$P$66,0),4),"")</f>
        <v/>
      </c>
      <c r="F59" s="69" t="str">
        <f ca="1">IFERROR(INDEX(Starter!$A$7:$P$66,MATCH(+SMALL(Starter!$P$7:$P$66,Starter!Q60),Starter!$P$7:$P$66,0),7),"")</f>
        <v/>
      </c>
      <c r="G59" s="538" t="str">
        <f ca="1">IFERROR(INDEX(Starter!$A$7:$P$66,MATCH(+SMALL(Starter!$P$7:$P$66,Starter!Q60),Starter!$P$7:$P$66,0),8),"")</f>
        <v/>
      </c>
      <c r="H59" s="70" t="str">
        <f ca="1">IF(ISERROR(IF(ISBLANK(Starter!I60),"",+INDEX(Starter!$A$7:$P$66,MATCH(+SMALL(Starter!$P$7:$P$66,Starter!Q60),Starter!$P$7:$P$66,0),9))),"",IF(ISBLANK(Starter!I60),"",+INDEX(Starter!$A$7:$P$66,MATCH(+SMALL(Starter!$P$7:$P$66,Starter!Q60),Starter!$P$7:$P$66,0),9)))</f>
        <v/>
      </c>
      <c r="I59" s="71" t="str">
        <f ca="1">+IF(H59="","",VLOOKUP(H59,Rechnen!$A$1:$B$13,2,FALSE))</f>
        <v/>
      </c>
      <c r="J59" s="70" t="str">
        <f ca="1">IF(ISERROR(IF(ISBLANK(Starter!J60),"",+INDEX(Starter!$A$7:$P$66,MATCH(+SMALL(Starter!$P$7:$P$66,Starter!Q60),Starter!$P$7:$P$66,0),10))),"",IF(ISBLANK(Starter!J60),"",+INDEX(Starter!$A$7:$P$66,MATCH(+SMALL(Starter!$P$7:$P$66,Starter!Q60),Starter!$P$7:$P$66,0),10)))</f>
        <v/>
      </c>
      <c r="K59" s="71" t="str">
        <f ca="1">+IF(J59="","",VLOOKUP(J59,Rechnen!$A$1:$B$13,2,FALSE))</f>
        <v/>
      </c>
      <c r="L59" s="70" t="str">
        <f ca="1">IF(ISERROR(IF(ISBLANK(Starter!K60),"",+INDEX(Starter!$A$7:$P$66,MATCH(+SMALL(Starter!$P$7:$P$66,Starter!Q60),Starter!$P$7:$P$66,0),11))),"",IF(ISBLANK(Starter!K60),"",+INDEX(Starter!$A$7:$P$66,MATCH(+SMALL(Starter!$P$7:$P$66,Starter!Q60),Starter!$P$7:$P$66,0),11)))</f>
        <v/>
      </c>
      <c r="M59" s="71" t="str">
        <f ca="1">+IF(L59="","",VLOOKUP(L59,Rechnen!$A$1:$B$13,2,FALSE))</f>
        <v/>
      </c>
      <c r="N59" s="72" t="str">
        <f ca="1">IF(ISERROR(+INDEX(Starter!$A$7:$P$66,MATCH(+SMALL(Starter!$P$7:$P$66,Starter!Q60),Starter!$P$7:$P$66,0),12))=TRUE,"",+INDEX(Starter!$A$7:$P$66,MATCH(+SMALL(Starter!$P$7:$P$66,Starter!Q60),Starter!$P$7:$P$66,0),12))</f>
        <v/>
      </c>
      <c r="O59" s="72" t="str">
        <f ca="1">IF(ISERROR(+INDEX(Starter!$A$7:$P$66,MATCH(+SMALL(Starter!$P$7:$P$66,Starter!Q60),Starter!$P$7:$P$66,0),13))=TRUE,"",+INDEX(Starter!$A$7:$P$66,MATCH(+SMALL(Starter!$P$7:$P$66,Starter!Q60),Starter!$P$7:$P$66,0),13))</f>
        <v/>
      </c>
      <c r="P59" s="471" t="str">
        <f ca="1">IF(ISERROR(+INDEX(Starter!$A$7:$P$66,MATCH(+SMALL(Starter!$P$7:$P$66,Starter!Q60),Starter!$P$7:$P$66,0),14))=TRUE,"",+INDEX(Starter!$A$7:$P$66,MATCH(+SMALL(Starter!$P$7:$P$66,Starter!Q60),Starter!$P$7:$P$66,0),14))</f>
        <v/>
      </c>
      <c r="Q59" s="74" t="str">
        <f ca="1">IF(ISERROR(+INDEX(Starter!$A$7:$P$66,MATCH(+SMALL(Starter!$P$7:$P$66,Starter!Q60),Starter!$P$7:$P$66,0),15))=TRUE,"",+INDEX(Starter!$A$7:$P$66,MATCH(+SMALL(Starter!$P$7:$P$66,Starter!Q60),Starter!$P$7:$P$66,0),15))</f>
        <v/>
      </c>
      <c r="R59" s="75" t="str">
        <f t="shared" ca="1" si="8"/>
        <v/>
      </c>
      <c r="S59" s="147"/>
      <c r="T59" s="56">
        <f t="shared" ca="1" si="9"/>
        <v>0</v>
      </c>
      <c r="U59" s="76">
        <f t="shared" ca="1" si="10"/>
        <v>0</v>
      </c>
      <c r="W59" s="76">
        <f t="shared" ca="1" si="14"/>
        <v>0</v>
      </c>
      <c r="X59" s="76">
        <f t="shared" ca="1" si="15"/>
        <v>0</v>
      </c>
      <c r="Y59" s="76">
        <f t="shared" ca="1" si="16"/>
        <v>0</v>
      </c>
      <c r="Z59" s="76">
        <f ca="1">IF(Stammdaten!$C$20=1,IF(W59=1,1,),IF(Stammdaten!$C$20=2,IF(AND(W59=1,X59=1),1,),IF(Stammdaten!$C$20=3,IF(AND(W59=1,X59=1,Y59=1),1,),)))</f>
        <v>0</v>
      </c>
    </row>
    <row r="60" spans="1:26" ht="24.75" customHeight="1">
      <c r="A60" s="466" t="str">
        <f t="shared" ca="1" si="7"/>
        <v/>
      </c>
      <c r="B60" s="66" t="str">
        <f ca="1">IFERROR(INDEX(Starter!$A$7:$P$66,MATCH(+SMALL(Starter!$P$7:$P$66,Starter!Q61),Starter!$P$7:$P$66,0),1),"")</f>
        <v/>
      </c>
      <c r="C60" s="67" t="str">
        <f ca="1">IFERROR(INDEX(Starter!$A$7:$P$66,MATCH(+SMALL(Starter!$P$7:$P$66,Starter!Q61),Starter!$P$7:$P$66,0),2),"")</f>
        <v/>
      </c>
      <c r="D60" s="68" t="str">
        <f ca="1">IFERROR(INDEX(Starter!$A$7:$P$66,MATCH(+SMALL(Starter!$P$7:$P$66,Starter!Q61),Starter!$P$7:$P$66,0),3),"")</f>
        <v/>
      </c>
      <c r="E60" s="67" t="str">
        <f ca="1">IFERROR(INDEX(Starter!$A$7:$P$66,MATCH(+SMALL(Starter!$P$7:$P$66,Starter!Q61),Starter!$P$7:$P$66,0),4),"")</f>
        <v/>
      </c>
      <c r="F60" s="69" t="str">
        <f ca="1">IFERROR(INDEX(Starter!$A$7:$P$66,MATCH(+SMALL(Starter!$P$7:$P$66,Starter!Q61),Starter!$P$7:$P$66,0),7),"")</f>
        <v/>
      </c>
      <c r="G60" s="538" t="str">
        <f ca="1">IFERROR(INDEX(Starter!$A$7:$P$66,MATCH(+SMALL(Starter!$P$7:$P$66,Starter!Q61),Starter!$P$7:$P$66,0),8),"")</f>
        <v/>
      </c>
      <c r="H60" s="70" t="str">
        <f ca="1">IF(ISERROR(IF(ISBLANK(Starter!I61),"",+INDEX(Starter!$A$7:$P$66,MATCH(+SMALL(Starter!$P$7:$P$66,Starter!Q61),Starter!$P$7:$P$66,0),9))),"",IF(ISBLANK(Starter!I61),"",+INDEX(Starter!$A$7:$P$66,MATCH(+SMALL(Starter!$P$7:$P$66,Starter!Q61),Starter!$P$7:$P$66,0),9)))</f>
        <v/>
      </c>
      <c r="I60" s="71" t="str">
        <f ca="1">+IF(H60="","",VLOOKUP(H60,Rechnen!$A$1:$B$13,2,FALSE))</f>
        <v/>
      </c>
      <c r="J60" s="70" t="str">
        <f ca="1">IF(ISERROR(IF(ISBLANK(Starter!J61),"",+INDEX(Starter!$A$7:$P$66,MATCH(+SMALL(Starter!$P$7:$P$66,Starter!Q61),Starter!$P$7:$P$66,0),10))),"",IF(ISBLANK(Starter!J61),"",+INDEX(Starter!$A$7:$P$66,MATCH(+SMALL(Starter!$P$7:$P$66,Starter!Q61),Starter!$P$7:$P$66,0),10)))</f>
        <v/>
      </c>
      <c r="K60" s="71" t="str">
        <f ca="1">+IF(J60="","",VLOOKUP(J60,Rechnen!$A$1:$B$13,2,FALSE))</f>
        <v/>
      </c>
      <c r="L60" s="70" t="str">
        <f ca="1">IF(ISERROR(IF(ISBLANK(Starter!K61),"",+INDEX(Starter!$A$7:$P$66,MATCH(+SMALL(Starter!$P$7:$P$66,Starter!Q61),Starter!$P$7:$P$66,0),11))),"",IF(ISBLANK(Starter!K61),"",+INDEX(Starter!$A$7:$P$66,MATCH(+SMALL(Starter!$P$7:$P$66,Starter!Q61),Starter!$P$7:$P$66,0),11)))</f>
        <v/>
      </c>
      <c r="M60" s="71" t="str">
        <f ca="1">+IF(L60="","",VLOOKUP(L60,Rechnen!$A$1:$B$13,2,FALSE))</f>
        <v/>
      </c>
      <c r="N60" s="72" t="str">
        <f ca="1">IF(ISERROR(+INDEX(Starter!$A$7:$P$66,MATCH(+SMALL(Starter!$P$7:$P$66,Starter!Q61),Starter!$P$7:$P$66,0),12))=TRUE,"",+INDEX(Starter!$A$7:$P$66,MATCH(+SMALL(Starter!$P$7:$P$66,Starter!Q61),Starter!$P$7:$P$66,0),12))</f>
        <v/>
      </c>
      <c r="O60" s="72" t="str">
        <f ca="1">IF(ISERROR(+INDEX(Starter!$A$7:$P$66,MATCH(+SMALL(Starter!$P$7:$P$66,Starter!Q61),Starter!$P$7:$P$66,0),13))=TRUE,"",+INDEX(Starter!$A$7:$P$66,MATCH(+SMALL(Starter!$P$7:$P$66,Starter!Q61),Starter!$P$7:$P$66,0),13))</f>
        <v/>
      </c>
      <c r="P60" s="471" t="str">
        <f ca="1">IF(ISERROR(+INDEX(Starter!$A$7:$P$66,MATCH(+SMALL(Starter!$P$7:$P$66,Starter!Q61),Starter!$P$7:$P$66,0),14))=TRUE,"",+INDEX(Starter!$A$7:$P$66,MATCH(+SMALL(Starter!$P$7:$P$66,Starter!Q61),Starter!$P$7:$P$66,0),14))</f>
        <v/>
      </c>
      <c r="Q60" s="74" t="str">
        <f ca="1">IF(ISERROR(+INDEX(Starter!$A$7:$P$66,MATCH(+SMALL(Starter!$P$7:$P$66,Starter!Q61),Starter!$P$7:$P$66,0),15))=TRUE,"",+INDEX(Starter!$A$7:$P$66,MATCH(+SMALL(Starter!$P$7:$P$66,Starter!Q61),Starter!$P$7:$P$66,0),15))</f>
        <v/>
      </c>
      <c r="R60" s="75" t="str">
        <f t="shared" ca="1" si="8"/>
        <v/>
      </c>
      <c r="S60" s="147"/>
      <c r="T60" s="56">
        <f t="shared" ca="1" si="9"/>
        <v>0</v>
      </c>
      <c r="U60" s="76">
        <f t="shared" ca="1" si="10"/>
        <v>0</v>
      </c>
      <c r="W60" s="76">
        <f t="shared" ca="1" si="14"/>
        <v>0</v>
      </c>
      <c r="X60" s="76">
        <f t="shared" ca="1" si="15"/>
        <v>0</v>
      </c>
      <c r="Y60" s="76">
        <f t="shared" ca="1" si="16"/>
        <v>0</v>
      </c>
      <c r="Z60" s="76">
        <f ca="1">IF(Stammdaten!$C$20=1,IF(W60=1,1,),IF(Stammdaten!$C$20=2,IF(AND(W60=1,X60=1),1,),IF(Stammdaten!$C$20=3,IF(AND(W60=1,X60=1,Y60=1),1,),)))</f>
        <v>0</v>
      </c>
    </row>
    <row r="61" spans="1:26" ht="24.75" customHeight="1">
      <c r="A61" s="466" t="str">
        <f t="shared" ca="1" si="7"/>
        <v/>
      </c>
      <c r="B61" s="66" t="str">
        <f ca="1">IFERROR(INDEX(Starter!$A$7:$P$66,MATCH(+SMALL(Starter!$P$7:$P$66,Starter!Q62),Starter!$P$7:$P$66,0),1),"")</f>
        <v/>
      </c>
      <c r="C61" s="67" t="str">
        <f ca="1">IFERROR(INDEX(Starter!$A$7:$P$66,MATCH(+SMALL(Starter!$P$7:$P$66,Starter!Q62),Starter!$P$7:$P$66,0),2),"")</f>
        <v/>
      </c>
      <c r="D61" s="68" t="str">
        <f ca="1">IFERROR(INDEX(Starter!$A$7:$P$66,MATCH(+SMALL(Starter!$P$7:$P$66,Starter!Q62),Starter!$P$7:$P$66,0),3),"")</f>
        <v/>
      </c>
      <c r="E61" s="67" t="str">
        <f ca="1">IFERROR(INDEX(Starter!$A$7:$P$66,MATCH(+SMALL(Starter!$P$7:$P$66,Starter!Q62),Starter!$P$7:$P$66,0),4),"")</f>
        <v/>
      </c>
      <c r="F61" s="69" t="str">
        <f ca="1">IFERROR(INDEX(Starter!$A$7:$P$66,MATCH(+SMALL(Starter!$P$7:$P$66,Starter!Q62),Starter!$P$7:$P$66,0),7),"")</f>
        <v/>
      </c>
      <c r="G61" s="538" t="str">
        <f ca="1">IFERROR(INDEX(Starter!$A$7:$P$66,MATCH(+SMALL(Starter!$P$7:$P$66,Starter!Q62),Starter!$P$7:$P$66,0),8),"")</f>
        <v/>
      </c>
      <c r="H61" s="70" t="str">
        <f ca="1">IF(ISERROR(IF(ISBLANK(Starter!I62),"",+INDEX(Starter!$A$7:$P$66,MATCH(+SMALL(Starter!$P$7:$P$66,Starter!Q62),Starter!$P$7:$P$66,0),9))),"",IF(ISBLANK(Starter!I62),"",+INDEX(Starter!$A$7:$P$66,MATCH(+SMALL(Starter!$P$7:$P$66,Starter!Q62),Starter!$P$7:$P$66,0),9)))</f>
        <v/>
      </c>
      <c r="I61" s="71" t="str">
        <f ca="1">+IF(H61="","",VLOOKUP(H61,Rechnen!$A$1:$B$13,2,FALSE))</f>
        <v/>
      </c>
      <c r="J61" s="70" t="str">
        <f ca="1">IF(ISERROR(IF(ISBLANK(Starter!J62),"",+INDEX(Starter!$A$7:$P$66,MATCH(+SMALL(Starter!$P$7:$P$66,Starter!Q62),Starter!$P$7:$P$66,0),10))),"",IF(ISBLANK(Starter!J62),"",+INDEX(Starter!$A$7:$P$66,MATCH(+SMALL(Starter!$P$7:$P$66,Starter!Q62),Starter!$P$7:$P$66,0),10)))</f>
        <v/>
      </c>
      <c r="K61" s="71" t="str">
        <f ca="1">+IF(J61="","",VLOOKUP(J61,Rechnen!$A$1:$B$13,2,FALSE))</f>
        <v/>
      </c>
      <c r="L61" s="70" t="str">
        <f ca="1">IF(ISERROR(IF(ISBLANK(Starter!K62),"",+INDEX(Starter!$A$7:$P$66,MATCH(+SMALL(Starter!$P$7:$P$66,Starter!Q62),Starter!$P$7:$P$66,0),11))),"",IF(ISBLANK(Starter!K62),"",+INDEX(Starter!$A$7:$P$66,MATCH(+SMALL(Starter!$P$7:$P$66,Starter!Q62),Starter!$P$7:$P$66,0),11)))</f>
        <v/>
      </c>
      <c r="M61" s="71" t="str">
        <f ca="1">+IF(L61="","",VLOOKUP(L61,Rechnen!$A$1:$B$13,2,FALSE))</f>
        <v/>
      </c>
      <c r="N61" s="72" t="str">
        <f ca="1">IF(ISERROR(+INDEX(Starter!$A$7:$P$66,MATCH(+SMALL(Starter!$P$7:$P$66,Starter!Q62),Starter!$P$7:$P$66,0),12))=TRUE,"",+INDEX(Starter!$A$7:$P$66,MATCH(+SMALL(Starter!$P$7:$P$66,Starter!Q62),Starter!$P$7:$P$66,0),12))</f>
        <v/>
      </c>
      <c r="O61" s="72" t="str">
        <f ca="1">IF(ISERROR(+INDEX(Starter!$A$7:$P$66,MATCH(+SMALL(Starter!$P$7:$P$66,Starter!Q62),Starter!$P$7:$P$66,0),13))=TRUE,"",+INDEX(Starter!$A$7:$P$66,MATCH(+SMALL(Starter!$P$7:$P$66,Starter!Q62),Starter!$P$7:$P$66,0),13))</f>
        <v/>
      </c>
      <c r="P61" s="471" t="str">
        <f ca="1">IF(ISERROR(+INDEX(Starter!$A$7:$P$66,MATCH(+SMALL(Starter!$P$7:$P$66,Starter!Q62),Starter!$P$7:$P$66,0),14))=TRUE,"",+INDEX(Starter!$A$7:$P$66,MATCH(+SMALL(Starter!$P$7:$P$66,Starter!Q62),Starter!$P$7:$P$66,0),14))</f>
        <v/>
      </c>
      <c r="Q61" s="74" t="str">
        <f ca="1">IF(ISERROR(+INDEX(Starter!$A$7:$P$66,MATCH(+SMALL(Starter!$P$7:$P$66,Starter!Q62),Starter!$P$7:$P$66,0),15))=TRUE,"",+INDEX(Starter!$A$7:$P$66,MATCH(+SMALL(Starter!$P$7:$P$66,Starter!Q62),Starter!$P$7:$P$66,0),15))</f>
        <v/>
      </c>
      <c r="R61" s="75" t="str">
        <f t="shared" ca="1" si="8"/>
        <v/>
      </c>
      <c r="S61" s="147"/>
      <c r="T61" s="56">
        <f t="shared" ca="1" si="9"/>
        <v>0</v>
      </c>
      <c r="U61" s="76">
        <f t="shared" ca="1" si="10"/>
        <v>0</v>
      </c>
      <c r="W61" s="76">
        <f t="shared" ca="1" si="14"/>
        <v>0</v>
      </c>
      <c r="X61" s="76">
        <f t="shared" ca="1" si="15"/>
        <v>0</v>
      </c>
      <c r="Y61" s="76">
        <f t="shared" ca="1" si="16"/>
        <v>0</v>
      </c>
      <c r="Z61" s="76">
        <f ca="1">IF(Stammdaten!$C$20=1,IF(W61=1,1,),IF(Stammdaten!$C$20=2,IF(AND(W61=1,X61=1),1,),IF(Stammdaten!$C$20=3,IF(AND(W61=1,X61=1,Y61=1),1,),)))</f>
        <v>0</v>
      </c>
    </row>
    <row r="62" spans="1:26" ht="24.75" customHeight="1">
      <c r="A62" s="466" t="str">
        <f t="shared" ca="1" si="7"/>
        <v/>
      </c>
      <c r="B62" s="66" t="str">
        <f ca="1">IFERROR(INDEX(Starter!$A$7:$P$66,MATCH(+SMALL(Starter!$P$7:$P$66,Starter!Q63),Starter!$P$7:$P$66,0),1),"")</f>
        <v/>
      </c>
      <c r="C62" s="67" t="str">
        <f ca="1">IFERROR(INDEX(Starter!$A$7:$P$66,MATCH(+SMALL(Starter!$P$7:$P$66,Starter!Q63),Starter!$P$7:$P$66,0),2),"")</f>
        <v/>
      </c>
      <c r="D62" s="68" t="str">
        <f ca="1">IFERROR(INDEX(Starter!$A$7:$P$66,MATCH(+SMALL(Starter!$P$7:$P$66,Starter!Q63),Starter!$P$7:$P$66,0),3),"")</f>
        <v/>
      </c>
      <c r="E62" s="67" t="str">
        <f ca="1">IFERROR(INDEX(Starter!$A$7:$P$66,MATCH(+SMALL(Starter!$P$7:$P$66,Starter!Q63),Starter!$P$7:$P$66,0),4),"")</f>
        <v/>
      </c>
      <c r="F62" s="69" t="str">
        <f ca="1">IFERROR(INDEX(Starter!$A$7:$P$66,MATCH(+SMALL(Starter!$P$7:$P$66,Starter!Q63),Starter!$P$7:$P$66,0),7),"")</f>
        <v/>
      </c>
      <c r="G62" s="538" t="str">
        <f ca="1">IFERROR(INDEX(Starter!$A$7:$P$66,MATCH(+SMALL(Starter!$P$7:$P$66,Starter!Q63),Starter!$P$7:$P$66,0),8),"")</f>
        <v/>
      </c>
      <c r="H62" s="70" t="str">
        <f ca="1">IF(ISERROR(IF(ISBLANK(Starter!I63),"",+INDEX(Starter!$A$7:$P$66,MATCH(+SMALL(Starter!$P$7:$P$66,Starter!Q63),Starter!$P$7:$P$66,0),9))),"",IF(ISBLANK(Starter!I63),"",+INDEX(Starter!$A$7:$P$66,MATCH(+SMALL(Starter!$P$7:$P$66,Starter!Q63),Starter!$P$7:$P$66,0),9)))</f>
        <v/>
      </c>
      <c r="I62" s="71" t="str">
        <f ca="1">+IF(H62="","",VLOOKUP(H62,Rechnen!$A$1:$B$13,2,FALSE))</f>
        <v/>
      </c>
      <c r="J62" s="70" t="str">
        <f ca="1">IF(ISERROR(IF(ISBLANK(Starter!J63),"",+INDEX(Starter!$A$7:$P$66,MATCH(+SMALL(Starter!$P$7:$P$66,Starter!Q63),Starter!$P$7:$P$66,0),10))),"",IF(ISBLANK(Starter!J63),"",+INDEX(Starter!$A$7:$P$66,MATCH(+SMALL(Starter!$P$7:$P$66,Starter!Q63),Starter!$P$7:$P$66,0),10)))</f>
        <v/>
      </c>
      <c r="K62" s="71" t="str">
        <f ca="1">+IF(J62="","",VLOOKUP(J62,Rechnen!$A$1:$B$13,2,FALSE))</f>
        <v/>
      </c>
      <c r="L62" s="70" t="str">
        <f ca="1">IF(ISERROR(IF(ISBLANK(Starter!K63),"",+INDEX(Starter!$A$7:$P$66,MATCH(+SMALL(Starter!$P$7:$P$66,Starter!Q63),Starter!$P$7:$P$66,0),11))),"",IF(ISBLANK(Starter!K63),"",+INDEX(Starter!$A$7:$P$66,MATCH(+SMALL(Starter!$P$7:$P$66,Starter!Q63),Starter!$P$7:$P$66,0),11)))</f>
        <v/>
      </c>
      <c r="M62" s="71" t="str">
        <f ca="1">+IF(L62="","",VLOOKUP(L62,Rechnen!$A$1:$B$13,2,FALSE))</f>
        <v/>
      </c>
      <c r="N62" s="72" t="str">
        <f ca="1">IF(ISERROR(+INDEX(Starter!$A$7:$P$66,MATCH(+SMALL(Starter!$P$7:$P$66,Starter!Q63),Starter!$P$7:$P$66,0),12))=TRUE,"",+INDEX(Starter!$A$7:$P$66,MATCH(+SMALL(Starter!$P$7:$P$66,Starter!Q63),Starter!$P$7:$P$66,0),12))</f>
        <v/>
      </c>
      <c r="O62" s="72" t="str">
        <f ca="1">IF(ISERROR(+INDEX(Starter!$A$7:$P$66,MATCH(+SMALL(Starter!$P$7:$P$66,Starter!Q63),Starter!$P$7:$P$66,0),13))=TRUE,"",+INDEX(Starter!$A$7:$P$66,MATCH(+SMALL(Starter!$P$7:$P$66,Starter!Q63),Starter!$P$7:$P$66,0),13))</f>
        <v/>
      </c>
      <c r="P62" s="471" t="str">
        <f ca="1">IF(ISERROR(+INDEX(Starter!$A$7:$P$66,MATCH(+SMALL(Starter!$P$7:$P$66,Starter!Q63),Starter!$P$7:$P$66,0),14))=TRUE,"",+INDEX(Starter!$A$7:$P$66,MATCH(+SMALL(Starter!$P$7:$P$66,Starter!Q63),Starter!$P$7:$P$66,0),14))</f>
        <v/>
      </c>
      <c r="Q62" s="74" t="str">
        <f ca="1">IF(ISERROR(+INDEX(Starter!$A$7:$P$66,MATCH(+SMALL(Starter!$P$7:$P$66,Starter!Q63),Starter!$P$7:$P$66,0),15))=TRUE,"",+INDEX(Starter!$A$7:$P$66,MATCH(+SMALL(Starter!$P$7:$P$66,Starter!Q63),Starter!$P$7:$P$66,0),15))</f>
        <v/>
      </c>
      <c r="R62" s="75" t="str">
        <f t="shared" ca="1" si="8"/>
        <v/>
      </c>
      <c r="S62" s="147"/>
      <c r="T62" s="56">
        <f t="shared" ca="1" si="9"/>
        <v>0</v>
      </c>
      <c r="U62" s="76">
        <f t="shared" ca="1" si="10"/>
        <v>0</v>
      </c>
      <c r="W62" s="76">
        <f t="shared" ca="1" si="14"/>
        <v>0</v>
      </c>
      <c r="X62" s="76">
        <f t="shared" ca="1" si="15"/>
        <v>0</v>
      </c>
      <c r="Y62" s="76">
        <f t="shared" ca="1" si="16"/>
        <v>0</v>
      </c>
      <c r="Z62" s="76">
        <f ca="1">IF(Stammdaten!$C$20=1,IF(W62=1,1,),IF(Stammdaten!$C$20=2,IF(AND(W62=1,X62=1),1,),IF(Stammdaten!$C$20=3,IF(AND(W62=1,X62=1,Y62=1),1,),)))</f>
        <v>0</v>
      </c>
    </row>
    <row r="63" spans="1:26" ht="24.75" customHeight="1">
      <c r="A63" s="466" t="str">
        <f t="shared" ca="1" si="7"/>
        <v/>
      </c>
      <c r="B63" s="66" t="str">
        <f ca="1">IFERROR(INDEX(Starter!$A$7:$P$66,MATCH(+SMALL(Starter!$P$7:$P$66,Starter!Q64),Starter!$P$7:$P$66,0),1),"")</f>
        <v/>
      </c>
      <c r="C63" s="67" t="str">
        <f ca="1">IFERROR(INDEX(Starter!$A$7:$P$66,MATCH(+SMALL(Starter!$P$7:$P$66,Starter!Q64),Starter!$P$7:$P$66,0),2),"")</f>
        <v/>
      </c>
      <c r="D63" s="68" t="str">
        <f ca="1">IFERROR(INDEX(Starter!$A$7:$P$66,MATCH(+SMALL(Starter!$P$7:$P$66,Starter!Q64),Starter!$P$7:$P$66,0),3),"")</f>
        <v/>
      </c>
      <c r="E63" s="67" t="str">
        <f ca="1">IFERROR(INDEX(Starter!$A$7:$P$66,MATCH(+SMALL(Starter!$P$7:$P$66,Starter!Q64),Starter!$P$7:$P$66,0),4),"")</f>
        <v/>
      </c>
      <c r="F63" s="69" t="str">
        <f ca="1">IFERROR(INDEX(Starter!$A$7:$P$66,MATCH(+SMALL(Starter!$P$7:$P$66,Starter!Q64),Starter!$P$7:$P$66,0),7),"")</f>
        <v/>
      </c>
      <c r="G63" s="538" t="str">
        <f ca="1">IFERROR(INDEX(Starter!$A$7:$P$66,MATCH(+SMALL(Starter!$P$7:$P$66,Starter!Q64),Starter!$P$7:$P$66,0),8),"")</f>
        <v/>
      </c>
      <c r="H63" s="70" t="str">
        <f ca="1">IF(ISERROR(IF(ISBLANK(Starter!I64),"",+INDEX(Starter!$A$7:$P$66,MATCH(+SMALL(Starter!$P$7:$P$66,Starter!Q64),Starter!$P$7:$P$66,0),9))),"",IF(ISBLANK(Starter!I64),"",+INDEX(Starter!$A$7:$P$66,MATCH(+SMALL(Starter!$P$7:$P$66,Starter!Q64),Starter!$P$7:$P$66,0),9)))</f>
        <v/>
      </c>
      <c r="I63" s="71" t="str">
        <f ca="1">+IF(H63="","",VLOOKUP(H63,Rechnen!$A$1:$B$13,2,FALSE))</f>
        <v/>
      </c>
      <c r="J63" s="70" t="str">
        <f ca="1">IF(ISERROR(IF(ISBLANK(Starter!J64),"",+INDEX(Starter!$A$7:$P$66,MATCH(+SMALL(Starter!$P$7:$P$66,Starter!Q64),Starter!$P$7:$P$66,0),10))),"",IF(ISBLANK(Starter!J64),"",+INDEX(Starter!$A$7:$P$66,MATCH(+SMALL(Starter!$P$7:$P$66,Starter!Q64),Starter!$P$7:$P$66,0),10)))</f>
        <v/>
      </c>
      <c r="K63" s="71" t="str">
        <f ca="1">+IF(J63="","",VLOOKUP(J63,Rechnen!$A$1:$B$13,2,FALSE))</f>
        <v/>
      </c>
      <c r="L63" s="70" t="str">
        <f ca="1">IF(ISERROR(IF(ISBLANK(Starter!K64),"",+INDEX(Starter!$A$7:$P$66,MATCH(+SMALL(Starter!$P$7:$P$66,Starter!Q64),Starter!$P$7:$P$66,0),11))),"",IF(ISBLANK(Starter!K64),"",+INDEX(Starter!$A$7:$P$66,MATCH(+SMALL(Starter!$P$7:$P$66,Starter!Q64),Starter!$P$7:$P$66,0),11)))</f>
        <v/>
      </c>
      <c r="M63" s="71" t="str">
        <f ca="1">+IF(L63="","",VLOOKUP(L63,Rechnen!$A$1:$B$13,2,FALSE))</f>
        <v/>
      </c>
      <c r="N63" s="72" t="str">
        <f ca="1">IF(ISERROR(+INDEX(Starter!$A$7:$P$66,MATCH(+SMALL(Starter!$P$7:$P$66,Starter!Q64),Starter!$P$7:$P$66,0),12))=TRUE,"",+INDEX(Starter!$A$7:$P$66,MATCH(+SMALL(Starter!$P$7:$P$66,Starter!Q64),Starter!$P$7:$P$66,0),12))</f>
        <v/>
      </c>
      <c r="O63" s="72" t="str">
        <f ca="1">IF(ISERROR(+INDEX(Starter!$A$7:$P$66,MATCH(+SMALL(Starter!$P$7:$P$66,Starter!Q64),Starter!$P$7:$P$66,0),13))=TRUE,"",+INDEX(Starter!$A$7:$P$66,MATCH(+SMALL(Starter!$P$7:$P$66,Starter!Q64),Starter!$P$7:$P$66,0),13))</f>
        <v/>
      </c>
      <c r="P63" s="471" t="str">
        <f ca="1">IF(ISERROR(+INDEX(Starter!$A$7:$P$66,MATCH(+SMALL(Starter!$P$7:$P$66,Starter!Q64),Starter!$P$7:$P$66,0),14))=TRUE,"",+INDEX(Starter!$A$7:$P$66,MATCH(+SMALL(Starter!$P$7:$P$66,Starter!Q64),Starter!$P$7:$P$66,0),14))</f>
        <v/>
      </c>
      <c r="Q63" s="74" t="str">
        <f ca="1">IF(ISERROR(+INDEX(Starter!$A$7:$P$66,MATCH(+SMALL(Starter!$P$7:$P$66,Starter!Q64),Starter!$P$7:$P$66,0),15))=TRUE,"",+INDEX(Starter!$A$7:$P$66,MATCH(+SMALL(Starter!$P$7:$P$66,Starter!Q64),Starter!$P$7:$P$66,0),15))</f>
        <v/>
      </c>
      <c r="R63" s="75" t="str">
        <f t="shared" ca="1" si="8"/>
        <v/>
      </c>
      <c r="S63" s="147"/>
      <c r="T63" s="56">
        <f t="shared" ca="1" si="9"/>
        <v>0</v>
      </c>
      <c r="U63" s="76">
        <f t="shared" ca="1" si="10"/>
        <v>0</v>
      </c>
      <c r="W63" s="76">
        <f t="shared" ca="1" si="14"/>
        <v>0</v>
      </c>
      <c r="X63" s="76">
        <f t="shared" ca="1" si="15"/>
        <v>0</v>
      </c>
      <c r="Y63" s="76">
        <f t="shared" ca="1" si="16"/>
        <v>0</v>
      </c>
      <c r="Z63" s="76">
        <f ca="1">IF(Stammdaten!$C$20=1,IF(W63=1,1,),IF(Stammdaten!$C$20=2,IF(AND(W63=1,X63=1),1,),IF(Stammdaten!$C$20=3,IF(AND(W63=1,X63=1,Y63=1),1,),)))</f>
        <v>0</v>
      </c>
    </row>
    <row r="64" spans="1:26" ht="24.75" customHeight="1">
      <c r="A64" s="466" t="str">
        <f t="shared" ca="1" si="7"/>
        <v/>
      </c>
      <c r="B64" s="66" t="str">
        <f ca="1">IFERROR(INDEX(Starter!$A$7:$P$66,MATCH(+SMALL(Starter!$P$7:$P$66,Starter!Q65),Starter!$P$7:$P$66,0),1),"")</f>
        <v/>
      </c>
      <c r="C64" s="67" t="str">
        <f ca="1">IFERROR(INDEX(Starter!$A$7:$P$66,MATCH(+SMALL(Starter!$P$7:$P$66,Starter!Q65),Starter!$P$7:$P$66,0),2),"")</f>
        <v/>
      </c>
      <c r="D64" s="68" t="str">
        <f ca="1">IFERROR(INDEX(Starter!$A$7:$P$66,MATCH(+SMALL(Starter!$P$7:$P$66,Starter!Q65),Starter!$P$7:$P$66,0),3),"")</f>
        <v/>
      </c>
      <c r="E64" s="67" t="str">
        <f ca="1">IFERROR(INDEX(Starter!$A$7:$P$66,MATCH(+SMALL(Starter!$P$7:$P$66,Starter!Q65),Starter!$P$7:$P$66,0),4),"")</f>
        <v/>
      </c>
      <c r="F64" s="69" t="str">
        <f ca="1">IFERROR(INDEX(Starter!$A$7:$P$66,MATCH(+SMALL(Starter!$P$7:$P$66,Starter!Q65),Starter!$P$7:$P$66,0),7),"")</f>
        <v/>
      </c>
      <c r="G64" s="538" t="str">
        <f ca="1">IFERROR(INDEX(Starter!$A$7:$P$66,MATCH(+SMALL(Starter!$P$7:$P$66,Starter!Q65),Starter!$P$7:$P$66,0),8),"")</f>
        <v/>
      </c>
      <c r="H64" s="70" t="str">
        <f ca="1">IF(ISERROR(IF(ISBLANK(Starter!I65),"",+INDEX(Starter!$A$7:$P$66,MATCH(+SMALL(Starter!$P$7:$P$66,Starter!Q65),Starter!$P$7:$P$66,0),9))),"",IF(ISBLANK(Starter!I65),"",+INDEX(Starter!$A$7:$P$66,MATCH(+SMALL(Starter!$P$7:$P$66,Starter!Q65),Starter!$P$7:$P$66,0),9)))</f>
        <v/>
      </c>
      <c r="I64" s="71" t="str">
        <f ca="1">+IF(H64="","",VLOOKUP(H64,Rechnen!$A$1:$B$13,2,FALSE))</f>
        <v/>
      </c>
      <c r="J64" s="70" t="str">
        <f ca="1">IF(ISERROR(IF(ISBLANK(Starter!J65),"",+INDEX(Starter!$A$7:$P$66,MATCH(+SMALL(Starter!$P$7:$P$66,Starter!Q65),Starter!$P$7:$P$66,0),10))),"",IF(ISBLANK(Starter!J65),"",+INDEX(Starter!$A$7:$P$66,MATCH(+SMALL(Starter!$P$7:$P$66,Starter!Q65),Starter!$P$7:$P$66,0),10)))</f>
        <v/>
      </c>
      <c r="K64" s="71" t="str">
        <f ca="1">+IF(J64="","",VLOOKUP(J64,Rechnen!$A$1:$B$13,2,FALSE))</f>
        <v/>
      </c>
      <c r="L64" s="70" t="str">
        <f ca="1">IF(ISERROR(IF(ISBLANK(Starter!K65),"",+INDEX(Starter!$A$7:$P$66,MATCH(+SMALL(Starter!$P$7:$P$66,Starter!Q65),Starter!$P$7:$P$66,0),11))),"",IF(ISBLANK(Starter!K65),"",+INDEX(Starter!$A$7:$P$66,MATCH(+SMALL(Starter!$P$7:$P$66,Starter!Q65),Starter!$P$7:$P$66,0),11)))</f>
        <v/>
      </c>
      <c r="M64" s="71" t="str">
        <f ca="1">+IF(L64="","",VLOOKUP(L64,Rechnen!$A$1:$B$13,2,FALSE))</f>
        <v/>
      </c>
      <c r="N64" s="72" t="str">
        <f ca="1">IF(ISERROR(+INDEX(Starter!$A$7:$P$66,MATCH(+SMALL(Starter!$P$7:$P$66,Starter!Q65),Starter!$P$7:$P$66,0),12))=TRUE,"",+INDEX(Starter!$A$7:$P$66,MATCH(+SMALL(Starter!$P$7:$P$66,Starter!Q65),Starter!$P$7:$P$66,0),12))</f>
        <v/>
      </c>
      <c r="O64" s="72" t="str">
        <f ca="1">IF(ISERROR(+INDEX(Starter!$A$7:$P$66,MATCH(+SMALL(Starter!$P$7:$P$66,Starter!Q65),Starter!$P$7:$P$66,0),13))=TRUE,"",+INDEX(Starter!$A$7:$P$66,MATCH(+SMALL(Starter!$P$7:$P$66,Starter!Q65),Starter!$P$7:$P$66,0),13))</f>
        <v/>
      </c>
      <c r="P64" s="471" t="str">
        <f ca="1">IF(ISERROR(+INDEX(Starter!$A$7:$P$66,MATCH(+SMALL(Starter!$P$7:$P$66,Starter!Q65),Starter!$P$7:$P$66,0),14))=TRUE,"",+INDEX(Starter!$A$7:$P$66,MATCH(+SMALL(Starter!$P$7:$P$66,Starter!Q65),Starter!$P$7:$P$66,0),14))</f>
        <v/>
      </c>
      <c r="Q64" s="74" t="str">
        <f ca="1">IF(ISERROR(+INDEX(Starter!$A$7:$P$66,MATCH(+SMALL(Starter!$P$7:$P$66,Starter!Q65),Starter!$P$7:$P$66,0),15))=TRUE,"",+INDEX(Starter!$A$7:$P$66,MATCH(+SMALL(Starter!$P$7:$P$66,Starter!Q65),Starter!$P$7:$P$66,0),15))</f>
        <v/>
      </c>
      <c r="R64" s="75" t="str">
        <f t="shared" ca="1" si="8"/>
        <v/>
      </c>
      <c r="S64" s="147"/>
      <c r="T64" s="56">
        <f t="shared" ca="1" si="9"/>
        <v>0</v>
      </c>
      <c r="U64" s="76">
        <f t="shared" ca="1" si="10"/>
        <v>0</v>
      </c>
      <c r="W64" s="76">
        <f t="shared" ca="1" si="14"/>
        <v>0</v>
      </c>
      <c r="X64" s="76">
        <f t="shared" ca="1" si="15"/>
        <v>0</v>
      </c>
      <c r="Y64" s="76">
        <f t="shared" ca="1" si="16"/>
        <v>0</v>
      </c>
      <c r="Z64" s="76">
        <f ca="1">IF(Stammdaten!$C$20=1,IF(W64=1,1,),IF(Stammdaten!$C$20=2,IF(AND(W64=1,X64=1),1,),IF(Stammdaten!$C$20=3,IF(AND(W64=1,X64=1,Y64=1),1,),)))</f>
        <v>0</v>
      </c>
    </row>
    <row r="65" spans="1:26" ht="24.75" customHeight="1">
      <c r="A65" s="466" t="str">
        <f t="shared" ca="1" si="7"/>
        <v/>
      </c>
      <c r="B65" s="66" t="str">
        <f ca="1">IFERROR(INDEX(Starter!$A$7:$P$66,MATCH(+SMALL(Starter!$P$7:$P$66,Starter!Q66),Starter!$P$7:$P$66,0),1),"")</f>
        <v/>
      </c>
      <c r="C65" s="67" t="str">
        <f ca="1">IFERROR(INDEX(Starter!$A$7:$P$66,MATCH(+SMALL(Starter!$P$7:$P$66,Starter!Q66),Starter!$P$7:$P$66,0),2),"")</f>
        <v/>
      </c>
      <c r="D65" s="68" t="str">
        <f ca="1">IFERROR(INDEX(Starter!$A$7:$P$66,MATCH(+SMALL(Starter!$P$7:$P$66,Starter!Q66),Starter!$P$7:$P$66,0),3),"")</f>
        <v/>
      </c>
      <c r="E65" s="67" t="str">
        <f ca="1">IFERROR(INDEX(Starter!$A$7:$P$66,MATCH(+SMALL(Starter!$P$7:$P$66,Starter!Q66),Starter!$P$7:$P$66,0),4),"")</f>
        <v/>
      </c>
      <c r="F65" s="69" t="str">
        <f ca="1">IFERROR(INDEX(Starter!$A$7:$P$66,MATCH(+SMALL(Starter!$P$7:$P$66,Starter!Q66),Starter!$P$7:$P$66,0),7),"")</f>
        <v/>
      </c>
      <c r="G65" s="538" t="str">
        <f ca="1">IFERROR(INDEX(Starter!$A$7:$P$66,MATCH(+SMALL(Starter!$P$7:$P$66,Starter!Q66),Starter!$P$7:$P$66,0),8),"")</f>
        <v/>
      </c>
      <c r="H65" s="70" t="str">
        <f ca="1">IF(ISERROR(IF(ISBLANK(Starter!I66),"",+INDEX(Starter!$A$7:$P$66,MATCH(+SMALL(Starter!$P$7:$P$66,Starter!Q66),Starter!$P$7:$P$66,0),9))),"",IF(ISBLANK(Starter!I66),"",+INDEX(Starter!$A$7:$P$66,MATCH(+SMALL(Starter!$P$7:$P$66,Starter!Q66),Starter!$P$7:$P$66,0),9)))</f>
        <v/>
      </c>
      <c r="I65" s="71" t="str">
        <f ca="1">+IF(H65="","",VLOOKUP(H65,Rechnen!$A$1:$B$13,2,FALSE))</f>
        <v/>
      </c>
      <c r="J65" s="70" t="str">
        <f ca="1">IF(ISERROR(IF(ISBLANK(Starter!J66),"",+INDEX(Starter!$A$7:$P$66,MATCH(+SMALL(Starter!$P$7:$P$66,Starter!Q66),Starter!$P$7:$P$66,0),10))),"",IF(ISBLANK(Starter!J66),"",+INDEX(Starter!$A$7:$P$66,MATCH(+SMALL(Starter!$P$7:$P$66,Starter!Q66),Starter!$P$7:$P$66,0),10)))</f>
        <v/>
      </c>
      <c r="K65" s="71" t="str">
        <f ca="1">+IF(J65="","",VLOOKUP(J65,Rechnen!$A$1:$B$13,2,FALSE))</f>
        <v/>
      </c>
      <c r="L65" s="70" t="str">
        <f ca="1">IF(ISERROR(IF(ISBLANK(Starter!K66),"",+INDEX(Starter!$A$7:$P$66,MATCH(+SMALL(Starter!$P$7:$P$66,Starter!Q66),Starter!$P$7:$P$66,0),11))),"",IF(ISBLANK(Starter!K66),"",+INDEX(Starter!$A$7:$P$66,MATCH(+SMALL(Starter!$P$7:$P$66,Starter!Q66),Starter!$P$7:$P$66,0),11)))</f>
        <v/>
      </c>
      <c r="M65" s="71" t="str">
        <f ca="1">+IF(L65="","",VLOOKUP(L65,Rechnen!$A$1:$B$13,2,FALSE))</f>
        <v/>
      </c>
      <c r="N65" s="72" t="str">
        <f ca="1">IF(ISERROR(+INDEX(Starter!$A$7:$P$66,MATCH(+SMALL(Starter!$P$7:$P$66,Starter!Q66),Starter!$P$7:$P$66,0),12))=TRUE,"",+INDEX(Starter!$A$7:$P$66,MATCH(+SMALL(Starter!$P$7:$P$66,Starter!Q66),Starter!$P$7:$P$66,0),12))</f>
        <v/>
      </c>
      <c r="O65" s="72" t="str">
        <f ca="1">IF(ISERROR(+INDEX(Starter!$A$7:$P$66,MATCH(+SMALL(Starter!$P$7:$P$66,Starter!Q66),Starter!$P$7:$P$66,0),13))=TRUE,"",+INDEX(Starter!$A$7:$P$66,MATCH(+SMALL(Starter!$P$7:$P$66,Starter!Q66),Starter!$P$7:$P$66,0),13))</f>
        <v/>
      </c>
      <c r="P65" s="471" t="str">
        <f ca="1">IF(ISERROR(+INDEX(Starter!$A$7:$P$66,MATCH(+SMALL(Starter!$P$7:$P$66,Starter!Q66),Starter!$P$7:$P$66,0),14))=TRUE,"",+INDEX(Starter!$A$7:$P$66,MATCH(+SMALL(Starter!$P$7:$P$66,Starter!Q66),Starter!$P$7:$P$66,0),14))</f>
        <v/>
      </c>
      <c r="Q65" s="74" t="str">
        <f ca="1">IF(ISERROR(+INDEX(Starter!$A$7:$P$66,MATCH(+SMALL(Starter!$P$7:$P$66,Starter!Q66),Starter!$P$7:$P$66,0),15))=TRUE,"",+INDEX(Starter!$A$7:$P$66,MATCH(+SMALL(Starter!$P$7:$P$66,Starter!Q66),Starter!$P$7:$P$66,0),15))</f>
        <v/>
      </c>
      <c r="R65" s="75" t="str">
        <f t="shared" ca="1" si="8"/>
        <v/>
      </c>
      <c r="S65" s="147"/>
      <c r="T65" s="56">
        <f t="shared" ca="1" si="9"/>
        <v>0</v>
      </c>
      <c r="U65" s="76">
        <f t="shared" ca="1" si="10"/>
        <v>0</v>
      </c>
      <c r="W65" s="76">
        <f t="shared" ca="1" si="14"/>
        <v>0</v>
      </c>
      <c r="X65" s="76">
        <f t="shared" ca="1" si="15"/>
        <v>0</v>
      </c>
      <c r="Y65" s="76">
        <f t="shared" ca="1" si="16"/>
        <v>0</v>
      </c>
      <c r="Z65" s="76">
        <f ca="1">IF(Stammdaten!$C$20=1,IF(W65=1,1,),IF(Stammdaten!$C$20=2,IF(AND(W65=1,X65=1),1,),IF(Stammdaten!$C$20=3,IF(AND(W65=1,X65=1,Y65=1),1,),)))</f>
        <v>0</v>
      </c>
    </row>
  </sheetData>
  <sheetProtection password="EECD" sheet="1" objects="1" scenarios="1"/>
  <mergeCells count="10">
    <mergeCell ref="A1:P1"/>
    <mergeCell ref="A3:C3"/>
    <mergeCell ref="H3:P3"/>
    <mergeCell ref="L2:P2"/>
    <mergeCell ref="W4:Y4"/>
    <mergeCell ref="F4:G4"/>
    <mergeCell ref="F5:G5"/>
    <mergeCell ref="H4:I4"/>
    <mergeCell ref="J4:K4"/>
    <mergeCell ref="L4:M4"/>
  </mergeCells>
  <conditionalFormatting sqref="F7:F65 A6:A65">
    <cfRule type="expression" dxfId="29" priority="28">
      <formula>$F6="H1"</formula>
    </cfRule>
    <cfRule type="expression" dxfId="28" priority="29">
      <formula>$F6="H2"</formula>
    </cfRule>
    <cfRule type="expression" dxfId="27" priority="32">
      <formula>$F6="H3"</formula>
    </cfRule>
  </conditionalFormatting>
  <conditionalFormatting sqref="F6 G6:G65">
    <cfRule type="expression" dxfId="26" priority="10">
      <formula>$F6="H3"</formula>
    </cfRule>
    <cfRule type="expression" dxfId="25" priority="11">
      <formula>$F6="H2"</formula>
    </cfRule>
    <cfRule type="expression" dxfId="24" priority="12">
      <formula>$F6="H1"</formula>
    </cfRule>
  </conditionalFormatting>
  <printOptions horizontalCentered="1"/>
  <pageMargins left="0.31496062992125984" right="0.31496062992125984" top="0.19685039370078741" bottom="0.19685039370078741" header="0.11811023622047245" footer="0.11811023622047245"/>
  <pageSetup paperSize="9" scale="83" fitToHeight="4" orientation="landscape" r:id="rId1"/>
  <rowBreaks count="1" manualBreakCount="1">
    <brk id="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75"/>
  <sheetViews>
    <sheetView showGridLines="0" zoomScale="85" zoomScaleNormal="85" workbookViewId="0">
      <pane ySplit="5" topLeftCell="A6" activePane="bottomLeft" state="frozen"/>
      <selection pane="bottomLeft" activeCell="H3" sqref="H3"/>
    </sheetView>
  </sheetViews>
  <sheetFormatPr baseColWidth="10" defaultRowHeight="14.4"/>
  <cols>
    <col min="1" max="1" width="5.44140625" style="50" customWidth="1"/>
    <col min="2" max="2" width="5.5546875" style="50" customWidth="1"/>
    <col min="3" max="3" width="26.5546875" style="89" customWidth="1"/>
    <col min="4" max="4" width="27.5546875" style="89" customWidth="1"/>
    <col min="5" max="5" width="25.5546875" style="89" customWidth="1"/>
    <col min="6" max="6" width="9.21875" style="50" customWidth="1"/>
    <col min="7" max="7" width="2.5546875" style="50" customWidth="1"/>
    <col min="8" max="13" width="6.5546875" style="50" customWidth="1"/>
    <col min="14" max="14" width="8.5546875" style="50" customWidth="1"/>
    <col min="15" max="15" width="7.5546875" style="50" customWidth="1"/>
    <col min="16" max="16" width="8.5546875" style="50" customWidth="1"/>
    <col min="17" max="17" width="8.5546875" style="50" hidden="1" customWidth="1"/>
    <col min="18" max="18" width="9.5546875" style="49" hidden="1" customWidth="1"/>
    <col min="19" max="19" width="1.5546875" style="49" hidden="1" customWidth="1"/>
    <col min="20" max="20" width="8.44140625" style="49" hidden="1" customWidth="1"/>
    <col min="21" max="21" width="5.5546875" style="49" hidden="1" customWidth="1"/>
    <col min="22" max="22" width="1.5546875" style="76" hidden="1" customWidth="1"/>
    <col min="23" max="23" width="5.44140625" style="76" hidden="1" customWidth="1"/>
    <col min="24" max="24" width="5.44140625" style="49" hidden="1" customWidth="1"/>
    <col min="25" max="25" width="6.44140625" style="49" hidden="1" customWidth="1"/>
    <col min="26" max="26" width="6.44140625" style="76" hidden="1" customWidth="1"/>
  </cols>
  <sheetData>
    <row r="1" spans="1:29" s="49" customFormat="1" ht="39" customHeight="1">
      <c r="A1" s="690" t="s">
        <v>67</v>
      </c>
      <c r="B1" s="690"/>
      <c r="C1" s="690"/>
      <c r="D1" s="690"/>
      <c r="E1" s="690"/>
      <c r="F1" s="690"/>
      <c r="G1" s="690"/>
      <c r="H1" s="690"/>
      <c r="I1" s="690"/>
      <c r="J1" s="690"/>
      <c r="K1" s="690"/>
      <c r="L1" s="690"/>
      <c r="M1" s="690"/>
      <c r="N1" s="690"/>
      <c r="O1" s="690"/>
      <c r="P1" s="690"/>
      <c r="Q1" s="48"/>
      <c r="V1" s="76"/>
      <c r="W1" s="76"/>
      <c r="Z1" s="76"/>
      <c r="AA1" s="76"/>
      <c r="AB1" s="76"/>
      <c r="AC1" s="76"/>
    </row>
    <row r="2" spans="1:29" s="49" customFormat="1" ht="22.5" customHeight="1">
      <c r="A2" s="111" t="str">
        <f>Stammdaten!C7</f>
        <v xml:space="preserve">Hoopers Turnier </v>
      </c>
      <c r="B2" s="107"/>
      <c r="C2" s="108"/>
      <c r="D2" s="108"/>
      <c r="E2" s="86" t="str">
        <f>Stammdaten!C9</f>
        <v>HSV Testverein</v>
      </c>
      <c r="F2" s="107"/>
      <c r="G2" s="107"/>
      <c r="H2" s="107"/>
      <c r="I2" s="107"/>
      <c r="J2" s="109"/>
      <c r="K2" s="110"/>
      <c r="L2" s="688">
        <f>+Stammdaten!C4</f>
        <v>44995</v>
      </c>
      <c r="M2" s="688"/>
      <c r="N2" s="688"/>
      <c r="O2" s="688"/>
      <c r="P2" s="688"/>
      <c r="Q2" s="50"/>
      <c r="V2" s="76"/>
      <c r="W2" s="76"/>
      <c r="Z2" s="76"/>
      <c r="AA2" s="76"/>
      <c r="AB2" s="220" t="s">
        <v>321</v>
      </c>
      <c r="AC2" s="76"/>
    </row>
    <row r="3" spans="1:29" s="49" customFormat="1" ht="24.75" customHeight="1">
      <c r="A3" s="704" t="s">
        <v>38</v>
      </c>
      <c r="B3" s="704"/>
      <c r="C3" s="704"/>
      <c r="D3" s="111"/>
      <c r="E3" s="297">
        <f>Stammdaten!C20</f>
        <v>3</v>
      </c>
      <c r="F3" s="572" t="s">
        <v>77</v>
      </c>
      <c r="G3" s="571">
        <f>IF(ISBLANK('Ergeb. Klassen'!I3)=FALSE,"J",0)</f>
        <v>0</v>
      </c>
      <c r="H3" s="630">
        <f>'Ergeb. Klassen'!I3</f>
        <v>0</v>
      </c>
      <c r="I3" s="692" t="str">
        <f>+Stammdaten!C17</f>
        <v>Wertungsrichter(in) 1</v>
      </c>
      <c r="J3" s="692"/>
      <c r="K3" s="692"/>
      <c r="L3" s="692"/>
      <c r="M3" s="692"/>
      <c r="N3" s="692"/>
      <c r="O3" s="692"/>
      <c r="P3" s="692"/>
      <c r="Q3" s="50"/>
      <c r="V3" s="76"/>
      <c r="W3" s="76"/>
      <c r="Z3" s="76"/>
      <c r="AA3" s="76"/>
      <c r="AB3" s="220" t="s">
        <v>322</v>
      </c>
      <c r="AC3" s="76"/>
    </row>
    <row r="4" spans="1:29" s="49" customFormat="1" ht="18" customHeight="1">
      <c r="A4" s="51"/>
      <c r="B4" s="52" t="s">
        <v>32</v>
      </c>
      <c r="C4" s="53"/>
      <c r="D4" s="53"/>
      <c r="E4" s="53"/>
      <c r="F4" s="701"/>
      <c r="G4" s="694"/>
      <c r="H4" s="693" t="str">
        <f>+Starter!I6</f>
        <v>Lauf 1</v>
      </c>
      <c r="I4" s="694"/>
      <c r="J4" s="693" t="str">
        <f>+Starter!J6</f>
        <v>Lauf 2</v>
      </c>
      <c r="K4" s="694"/>
      <c r="L4" s="693" t="str">
        <f>+Starter!K6</f>
        <v>Lauf 3</v>
      </c>
      <c r="M4" s="694"/>
      <c r="N4" s="563" t="s">
        <v>268</v>
      </c>
      <c r="O4" s="54" t="str">
        <f>+Starter!M5</f>
        <v>FP</v>
      </c>
      <c r="P4" s="465" t="s">
        <v>6</v>
      </c>
      <c r="Q4" s="55" t="s">
        <v>47</v>
      </c>
      <c r="R4" s="56"/>
      <c r="S4" s="50"/>
      <c r="T4" s="128" t="s">
        <v>8</v>
      </c>
      <c r="V4" s="76"/>
      <c r="W4" s="700" t="s">
        <v>249</v>
      </c>
      <c r="X4" s="700"/>
      <c r="Y4" s="700"/>
      <c r="Z4" s="76"/>
      <c r="AA4" s="76"/>
      <c r="AB4" s="76"/>
      <c r="AC4" s="76"/>
    </row>
    <row r="5" spans="1:29" s="49" customFormat="1" ht="19.5" customHeight="1">
      <c r="A5" s="57" t="s">
        <v>14</v>
      </c>
      <c r="B5" s="58" t="s">
        <v>33</v>
      </c>
      <c r="C5" s="59" t="str">
        <f>+Starter!B6</f>
        <v>Hundeführer</v>
      </c>
      <c r="D5" s="59" t="str">
        <f>+Starter!C6</f>
        <v>Name Hund</v>
      </c>
      <c r="E5" s="59" t="str">
        <f>+Starter!D6</f>
        <v>Verein</v>
      </c>
      <c r="F5" s="702" t="str">
        <f>+Starter!G6</f>
        <v>Klasse</v>
      </c>
      <c r="G5" s="703"/>
      <c r="H5" s="60" t="str">
        <f>+Starter!I5</f>
        <v>FP</v>
      </c>
      <c r="I5" s="61" t="s">
        <v>19</v>
      </c>
      <c r="J5" s="60" t="str">
        <f>+Starter!J5</f>
        <v>FP</v>
      </c>
      <c r="K5" s="61" t="s">
        <v>19</v>
      </c>
      <c r="L5" s="60" t="str">
        <f>+Starter!K5</f>
        <v>FP</v>
      </c>
      <c r="M5" s="61" t="str">
        <f>+IF(L5="","","WN")</f>
        <v>WN</v>
      </c>
      <c r="N5" s="567" t="s">
        <v>269</v>
      </c>
      <c r="O5" s="62" t="str">
        <f>+Starter!M6</f>
        <v>Gesamt</v>
      </c>
      <c r="P5" s="470" t="s">
        <v>0</v>
      </c>
      <c r="Q5" s="63" t="s">
        <v>0</v>
      </c>
      <c r="R5" s="64" t="s">
        <v>14</v>
      </c>
      <c r="S5" s="145"/>
      <c r="T5" s="146" t="s">
        <v>41</v>
      </c>
      <c r="U5" s="97" t="s">
        <v>19</v>
      </c>
      <c r="V5" s="97"/>
      <c r="W5" s="97" t="s">
        <v>246</v>
      </c>
      <c r="X5" s="97" t="s">
        <v>247</v>
      </c>
      <c r="Y5" s="97" t="s">
        <v>248</v>
      </c>
      <c r="Z5" s="76"/>
      <c r="AA5" s="76"/>
      <c r="AB5" s="76"/>
      <c r="AC5" s="76"/>
    </row>
    <row r="6" spans="1:29" ht="24.75" customHeight="1">
      <c r="A6" s="65">
        <f ca="1">IF(Z6=1,,+IF(ISBLANK(B6),"",1))</f>
        <v>1</v>
      </c>
      <c r="B6" s="66" t="str">
        <f t="array" aca="1" ref="B6" ca="1">IFERROR(INDEX('Erg Alle'!$B$1:$B$65,LARGE(('Erg Alle'!$G$1:$G$65=$G$3)*(ROW('Erg Alle'!$G$1:$G$65)),COUNTIF('Erg Alle'!$G$1:$G$65,$G$3)+1-ROW(C1))),"")</f>
        <v/>
      </c>
      <c r="C6" s="67" t="str">
        <f t="array" aca="1" ref="C6" ca="1">IFERROR(INDEX('Erg Alle'!$C$1:$C$65,LARGE(('Erg Alle'!$G$1:$G$65=$G$3)*(ROW('Erg Alle'!$G$1:$G$65)),COUNTIF('Erg Alle'!$G$1:$G$65,$G$3)+1-ROW(C1))),"")</f>
        <v/>
      </c>
      <c r="D6" s="68" t="str">
        <f t="array" aca="1" ref="D6" ca="1">IFERROR(INDEX('Erg Alle'!$D$1:$D$65,LARGE(('Erg Alle'!$G$1:$G$65=$G$3)*(ROW('Erg Alle'!$G$1:$G$65)),COUNTIF('Erg Alle'!$G$1:$G$65,$G$3)+1-ROW(C1))),"")</f>
        <v/>
      </c>
      <c r="E6" s="67" t="str">
        <f t="array" aca="1" ref="E6" ca="1">IFERROR(INDEX('Erg Alle'!$E$1:$E$65,LARGE(('Erg Alle'!$G$1:$G$65=$G$3)*(ROW('Erg Alle'!$G$1:$G$65)),COUNTIF('Erg Alle'!$G$1:$G$65,$G$3)+1-ROW(C1))),"")</f>
        <v/>
      </c>
      <c r="F6" s="69" t="str">
        <f t="array" aca="1" ref="F6" ca="1">IFERROR(INDEX('Erg Alle'!$F$1:$F$65,LARGE(('Erg Alle'!$G$1:$G$65=$G$3)*(ROW('Erg Alle'!$G$1:$G$65)),COUNTIF('Erg Alle'!$G$1:$G$65,$G$3)+1-ROW(C1))),"")</f>
        <v/>
      </c>
      <c r="G6" s="538" t="str">
        <f t="array" aca="1" ref="G6" ca="1">IFERROR(INDEX('Erg Alle'!$G$1:$G$65,LARGE(('Erg Alle'!$G$1:$G$65=$G$3)*(ROW('Erg Alle'!$G$1:$G$65)),COUNTIF('Erg Alle'!$G$1:$G$65,$G$3)+1-ROW(C1))),"")</f>
        <v/>
      </c>
      <c r="H6" s="70" t="str">
        <f t="array" aca="1" ref="H6" ca="1">IFERROR(INDEX('Erg Alle'!$H$1:$H$65,LARGE(('Erg Alle'!$G$1:$G$65=$G$3)*(ROW('Erg Alle'!$G$1:$G$65)),COUNTIF('Erg Alle'!$G$1:$G$65,$G$3)+1-ROW(C1))),"")</f>
        <v/>
      </c>
      <c r="I6" s="71" t="str">
        <f t="array" aca="1" ref="I6" ca="1">IFERROR(INDEX('Erg Alle'!$I$1:$I$65,LARGE(('Erg Alle'!$G$1:$G$65=$G$3)*(ROW('Erg Alle'!$G$1:$G$65)),COUNTIF('Erg Alle'!$G$1:$G$65,$G$3)+1-ROW(C1))),"")</f>
        <v/>
      </c>
      <c r="J6" s="70" t="str">
        <f t="array" aca="1" ref="J6" ca="1">IFERROR(INDEX('Erg Alle'!$J$1:$J$65,LARGE(('Erg Alle'!$G$1:$G$65=$G$3)*(ROW('Erg Alle'!$G$1:$G$65)),COUNTIF('Erg Alle'!$G$1:$G$65,$G$3)+1-ROW(C1))),"")</f>
        <v/>
      </c>
      <c r="K6" s="71" t="str">
        <f t="array" aca="1" ref="K6" ca="1">IFERROR(INDEX('Erg Alle'!$K$1:$K$65,LARGE(('Erg Alle'!$G$1:$G$65=$G$3)*(ROW('Erg Alle'!$G$1:$G$65)),COUNTIF('Erg Alle'!$G$1:$G$65,$G$3)+1-ROW(C1))),"")</f>
        <v/>
      </c>
      <c r="L6" s="70" t="str">
        <f t="array" aca="1" ref="L6" ca="1">IFERROR(INDEX('Erg Alle'!$L$1:$L$65,LARGE(('Erg Alle'!$G$1:$G$65=$G$3)*(ROW('Erg Alle'!$G$1:$G$65)),COUNTIF('Erg Alle'!$G$1:$G$65,$G$3)+1-ROW(C1))),"")</f>
        <v/>
      </c>
      <c r="M6" s="71" t="str">
        <f t="array" aca="1" ref="M6" ca="1">IFERROR(INDEX('Erg Alle'!$M$1:$M$65,LARGE(('Erg Alle'!$G$1:$G$65=$G$3)*(ROW('Erg Alle'!$G$1:$G$65)),COUNTIF('Erg Alle'!$G$1:$G$65,$G$3)+1-ROW(C1))),"")</f>
        <v/>
      </c>
      <c r="N6" s="72" t="str">
        <f t="array" aca="1" ref="N6" ca="1">IFERROR(INDEX('Erg Alle'!$N$1:$N$65,LARGE(('Erg Alle'!$G$1:$G$65=$G$3)*(ROW('Erg Alle'!$G$1:$G$65)),COUNTIF('Erg Alle'!$G$1:$G$65,$G$3)+1-ROW(C1))),"")</f>
        <v/>
      </c>
      <c r="O6" s="72" t="str">
        <f t="array" aca="1" ref="O6" ca="1">IFERROR(INDEX('Erg Alle'!$O$1:$O$65,LARGE(('Erg Alle'!$G$1:$G$65=$G$3)*(ROW('Erg Alle'!$G$1:$G$65)),COUNTIF('Erg Alle'!$G$1:$G$65,$G$3)+1-ROW(C1))),"")</f>
        <v/>
      </c>
      <c r="P6" s="471" t="str">
        <f t="array" aca="1" ref="P6" ca="1">IFERROR(INDEX('Erg Alle'!$P$1:$P$65,LARGE(('Erg Alle'!$G$1:$G$65=$G$3)*(ROW('Erg Alle'!$G$1:$G$65)),COUNTIF('Erg Alle'!$G$1:$G$65,$G$3)+1-ROW(C1))),"")</f>
        <v/>
      </c>
      <c r="Q6" s="74" t="str">
        <f t="array" aca="1" ref="Q6" ca="1">IFERROR(INDEX('Erg Alle'!$Q$1:$Q$65,LARGE(('Erg Alle'!$G$1:$G$65=$G$3)*(ROW('Erg Alle'!$G$1:$G$65)),COUNTIF('Erg Alle'!$G$1:$G$65,$G$3)+1-ROW(C1))),"")</f>
        <v/>
      </c>
      <c r="R6" s="75"/>
      <c r="S6" s="147"/>
      <c r="T6" s="56">
        <f t="shared" ref="T6:T37" ca="1" si="0">COUNTIF(H6:M6,0)</f>
        <v>0</v>
      </c>
      <c r="U6" s="76">
        <f t="shared" ref="U6:U37" ca="1" si="1">+(COUNTIF(H6:M6,"V")*-5)+(COUNTIF(H6:M6,"SG")*3.5)+(COUNTIF(H6:M6,"G")*6.5)</f>
        <v>0</v>
      </c>
      <c r="W6" s="76">
        <f t="shared" ref="W6:W37" ca="1" si="2">IF(OR(I6="o.B.",I6="dns",I6="dis"),1,0)</f>
        <v>0</v>
      </c>
      <c r="X6" s="76">
        <f t="shared" ref="X6:X37" ca="1" si="3">IF(OR(K6="o.B.",K6="dns",K6="dis"),1,0)</f>
        <v>0</v>
      </c>
      <c r="Y6" s="76">
        <f t="shared" ref="Y6:Y37" ca="1" si="4">IF(OR(M6="o.B.",M6="dns",M6="dis"),1,0)</f>
        <v>0</v>
      </c>
      <c r="Z6" s="76">
        <f ca="1">IF(Stammdaten!$C$20=1,IF(W6=1,1,),IF(Stammdaten!$C$20=2,IF(AND(W6=1,X6=1),1,),IF(Stammdaten!$C$20=3,IF(AND(W6=1,X6=1,Y6=1),1,),)))</f>
        <v>0</v>
      </c>
    </row>
    <row r="7" spans="1:29" ht="24.75" customHeight="1">
      <c r="A7" s="466" t="str">
        <f ca="1">IF(Z7=1,,IF(B7="","",IF(F7&gt;F6,1,IF(O7&gt;O6,A6+1,IF(N7&lt;N6,A6+1,IF(T7&lt;T6,A6+1,IF(P7&gt;P6,A6+1,IF(U7&gt;U6,A6+1,IF(Q7&gt;Q6,A6+1,A6)))))))))</f>
        <v/>
      </c>
      <c r="B7" s="66" t="str">
        <f t="array" aca="1" ref="B7" ca="1">IFERROR(INDEX('Erg Alle'!$B$1:$B$65,LARGE(('Erg Alle'!$G$1:$G$65=$G$3)*(ROW('Erg Alle'!$G$1:$G$65)),COUNTIF('Erg Alle'!$G$1:$G$65,$G$3)+1-ROW(C2))),"")</f>
        <v/>
      </c>
      <c r="C7" s="67" t="str">
        <f t="array" aca="1" ref="C7" ca="1">IFERROR(INDEX('Erg Alle'!$C$1:$C$65,LARGE(('Erg Alle'!$G$1:$G$65=$G$3)*(ROW('Erg Alle'!$G$1:$G$65)),COUNTIF('Erg Alle'!$G$1:$G$65,$G$3)+1-ROW(C2))),"")</f>
        <v/>
      </c>
      <c r="D7" s="68" t="str">
        <f t="array" aca="1" ref="D7" ca="1">IFERROR(INDEX('Erg Alle'!$D$1:$D$65,LARGE(('Erg Alle'!$G$1:$G$65=$G$3)*(ROW('Erg Alle'!$G$1:$G$65)),COUNTIF('Erg Alle'!$G$1:$G$65,$G$3)+1-ROW(C2))),"")</f>
        <v/>
      </c>
      <c r="E7" s="67" t="str">
        <f t="array" aca="1" ref="E7" ca="1">IFERROR(INDEX('Erg Alle'!$E$1:$E$65,LARGE(('Erg Alle'!$G$1:$G$65=$G$3)*(ROW('Erg Alle'!$G$1:$G$65)),COUNTIF('Erg Alle'!$G$1:$G$65,$G$3)+1-ROW(C2))),"")</f>
        <v/>
      </c>
      <c r="F7" s="69" t="str">
        <f t="array" aca="1" ref="F7" ca="1">IFERROR(INDEX('Erg Alle'!$F$1:$F$65,LARGE(('Erg Alle'!$G$1:$G$65=$G$3)*(ROW('Erg Alle'!$G$1:$G$65)),COUNTIF('Erg Alle'!$G$1:$G$65,$G$3)+1-ROW(C2))),"")</f>
        <v/>
      </c>
      <c r="G7" s="538" t="str">
        <f t="array" aca="1" ref="G7" ca="1">IFERROR(INDEX('Erg Alle'!$G$1:$G$65,LARGE(('Erg Alle'!$G$1:$G$65=$G$3)*(ROW('Erg Alle'!$G$1:$G$65)),COUNTIF('Erg Alle'!$G$1:$G$65,$G$3)+1-ROW(C2))),"")</f>
        <v/>
      </c>
      <c r="H7" s="70" t="str">
        <f t="array" aca="1" ref="H7" ca="1">IFERROR(INDEX('Erg Alle'!$H$1:$H$65,LARGE(('Erg Alle'!$G$1:$G$65=$G$3)*(ROW('Erg Alle'!$G$1:$G$65)),COUNTIF('Erg Alle'!$G$1:$G$65,$G$3)+1-ROW(C2))),"")</f>
        <v/>
      </c>
      <c r="I7" s="71" t="str">
        <f t="array" aca="1" ref="I7" ca="1">IFERROR(INDEX('Erg Alle'!$I$1:$I$65,LARGE(('Erg Alle'!$G$1:$G$65=$G$3)*(ROW('Erg Alle'!$G$1:$G$65)),COUNTIF('Erg Alle'!$G$1:$G$65,$G$3)+1-ROW(C2))),"")</f>
        <v/>
      </c>
      <c r="J7" s="70" t="str">
        <f t="array" aca="1" ref="J7" ca="1">IFERROR(INDEX('Erg Alle'!$J$1:$J$65,LARGE(('Erg Alle'!$G$1:$G$65=$G$3)*(ROW('Erg Alle'!$G$1:$G$65)),COUNTIF('Erg Alle'!$G$1:$G$65,$G$3)+1-ROW(C2))),"")</f>
        <v/>
      </c>
      <c r="K7" s="71" t="str">
        <f t="array" aca="1" ref="K7" ca="1">IFERROR(INDEX('Erg Alle'!$K$1:$K$65,LARGE(('Erg Alle'!$G$1:$G$65=$G$3)*(ROW('Erg Alle'!$G$1:$G$65)),COUNTIF('Erg Alle'!$G$1:$G$65,$G$3)+1-ROW(C2))),"")</f>
        <v/>
      </c>
      <c r="L7" s="70" t="str">
        <f t="array" aca="1" ref="L7" ca="1">IFERROR(INDEX('Erg Alle'!$L$1:$L$65,LARGE(('Erg Alle'!$G$1:$G$65=$G$3)*(ROW('Erg Alle'!$G$1:$G$65)),COUNTIF('Erg Alle'!$G$1:$G$65,$G$3)+1-ROW(C2))),"")</f>
        <v/>
      </c>
      <c r="M7" s="71" t="str">
        <f t="array" aca="1" ref="M7" ca="1">IFERROR(INDEX('Erg Alle'!$M$1:$M$65,LARGE(('Erg Alle'!$G$1:$G$65=$G$3)*(ROW('Erg Alle'!$G$1:$G$65)),COUNTIF('Erg Alle'!$G$1:$G$65,$G$3)+1-ROW(C2))),"")</f>
        <v/>
      </c>
      <c r="N7" s="72" t="str">
        <f t="array" aca="1" ref="N7" ca="1">IFERROR(INDEX('Erg Alle'!$N$1:$N$65,LARGE(('Erg Alle'!$G$1:$G$65=$G$3)*(ROW('Erg Alle'!$G$1:$G$65)),COUNTIF('Erg Alle'!$G$1:$G$65,$G$3)+1-ROW(C2))),"")</f>
        <v/>
      </c>
      <c r="O7" s="72" t="str">
        <f t="array" aca="1" ref="O7" ca="1">IFERROR(INDEX('Erg Alle'!$O$1:$O$65,LARGE(('Erg Alle'!$G$1:$G$65=$G$3)*(ROW('Erg Alle'!$G$1:$G$65)),COUNTIF('Erg Alle'!$G$1:$G$65,$G$3)+1-ROW(C2))),"")</f>
        <v/>
      </c>
      <c r="P7" s="471" t="str">
        <f t="array" aca="1" ref="P7" ca="1">IFERROR(INDEX('Erg Alle'!$P$1:$P$65,LARGE(('Erg Alle'!$G$1:$G$65=$G$3)*(ROW('Erg Alle'!$G$1:$G$65)),COUNTIF('Erg Alle'!$G$1:$G$65,$G$3)+1-ROW(C2))),"")</f>
        <v/>
      </c>
      <c r="Q7" s="74" t="str">
        <f t="array" aca="1" ref="Q7" ca="1">IFERROR(INDEX('Erg Alle'!$Q$1:$Q$65,LARGE(('Erg Alle'!$G$1:$G$65=$G$3)*(ROW('Erg Alle'!$G$1:$G$65)),COUNTIF('Erg Alle'!$G$1:$G$65,$G$3)+1-ROW(C2))),"")</f>
        <v/>
      </c>
      <c r="R7" s="75"/>
      <c r="S7" s="147"/>
      <c r="T7" s="56">
        <f t="shared" ca="1" si="0"/>
        <v>0</v>
      </c>
      <c r="U7" s="76">
        <f t="shared" ca="1" si="1"/>
        <v>0</v>
      </c>
      <c r="W7" s="76">
        <f t="shared" ca="1" si="2"/>
        <v>0</v>
      </c>
      <c r="X7" s="76">
        <f t="shared" ca="1" si="3"/>
        <v>0</v>
      </c>
      <c r="Y7" s="76">
        <f t="shared" ca="1" si="4"/>
        <v>0</v>
      </c>
      <c r="Z7" s="76">
        <f ca="1">IF(Stammdaten!$C$20=1,IF(W7=1,1,),IF(Stammdaten!$C$20=2,IF(AND(W7=1,X7=1),1,),IF(Stammdaten!$C$20=3,IF(AND(W7=1,X7=1,Y7=1),1,),)))</f>
        <v>0</v>
      </c>
    </row>
    <row r="8" spans="1:29" ht="24.75" customHeight="1">
      <c r="A8" s="466" t="str">
        <f t="shared" ref="A8:A20" ca="1" si="5">IF(Z8=1,,IF(B8="","",IF(F8&gt;F7,1,IF(O8&gt;O7,A7+1,IF(N8&lt;N7,A7+1,IF(T8&lt;T7,A7+1,IF(P8&gt;P7,A7+1,IF(U8&gt;U7,A7+1,IF(Q8&gt;Q7,A7+1,A7)))))))))</f>
        <v/>
      </c>
      <c r="B8" s="66" t="str">
        <f t="array" aca="1" ref="B8" ca="1">IFERROR(INDEX('Erg Alle'!$B$1:$B$65,LARGE(('Erg Alle'!$G$1:$G$65=$G$3)*(ROW('Erg Alle'!$G$1:$G$65)),COUNTIF('Erg Alle'!$G$1:$G$65,$G$3)+1-ROW(C3))),"")</f>
        <v/>
      </c>
      <c r="C8" s="67" t="str">
        <f t="array" aca="1" ref="C8" ca="1">IFERROR(INDEX('Erg Alle'!$C$1:$C$65,LARGE(('Erg Alle'!$G$1:$G$65=$G$3)*(ROW('Erg Alle'!$G$1:$G$65)),COUNTIF('Erg Alle'!$G$1:$G$65,$G$3)+1-ROW(C3))),"")</f>
        <v/>
      </c>
      <c r="D8" s="68" t="str">
        <f t="array" aca="1" ref="D8" ca="1">IFERROR(INDEX('Erg Alle'!$D$1:$D$65,LARGE(('Erg Alle'!$G$1:$G$65=$G$3)*(ROW('Erg Alle'!$G$1:$G$65)),COUNTIF('Erg Alle'!$G$1:$G$65,$G$3)+1-ROW(C3))),"")</f>
        <v/>
      </c>
      <c r="E8" s="67" t="str">
        <f t="array" aca="1" ref="E8" ca="1">IFERROR(INDEX('Erg Alle'!$E$1:$E$65,LARGE(('Erg Alle'!$G$1:$G$65=$G$3)*(ROW('Erg Alle'!$G$1:$G$65)),COUNTIF('Erg Alle'!$G$1:$G$65,$G$3)+1-ROW(C3))),"")</f>
        <v/>
      </c>
      <c r="F8" s="69" t="str">
        <f t="array" aca="1" ref="F8" ca="1">IFERROR(INDEX('Erg Alle'!$F$1:$F$65,LARGE(('Erg Alle'!$G$1:$G$65=$G$3)*(ROW('Erg Alle'!$G$1:$G$65)),COUNTIF('Erg Alle'!$G$1:$G$65,$G$3)+1-ROW(C3))),"")</f>
        <v/>
      </c>
      <c r="G8" s="538" t="str">
        <f t="array" aca="1" ref="G8" ca="1">IFERROR(INDEX('Erg Alle'!$G$1:$G$65,LARGE(('Erg Alle'!$G$1:$G$65=$G$3)*(ROW('Erg Alle'!$G$1:$G$65)),COUNTIF('Erg Alle'!$G$1:$G$65,$G$3)+1-ROW(C3))),"")</f>
        <v/>
      </c>
      <c r="H8" s="70" t="str">
        <f t="array" aca="1" ref="H8" ca="1">IFERROR(INDEX('Erg Alle'!$H$1:$H$65,LARGE(('Erg Alle'!$G$1:$G$65=$G$3)*(ROW('Erg Alle'!$G$1:$G$65)),COUNTIF('Erg Alle'!$G$1:$G$65,$G$3)+1-ROW(C3))),"")</f>
        <v/>
      </c>
      <c r="I8" s="71" t="str">
        <f t="array" aca="1" ref="I8" ca="1">IFERROR(INDEX('Erg Alle'!$I$1:$I$65,LARGE(('Erg Alle'!$G$1:$G$65=$G$3)*(ROW('Erg Alle'!$G$1:$G$65)),COUNTIF('Erg Alle'!$G$1:$G$65,$G$3)+1-ROW(C3))),"")</f>
        <v/>
      </c>
      <c r="J8" s="70" t="str">
        <f t="array" aca="1" ref="J8" ca="1">IFERROR(INDEX('Erg Alle'!$J$1:$J$65,LARGE(('Erg Alle'!$G$1:$G$65=$G$3)*(ROW('Erg Alle'!$G$1:$G$65)),COUNTIF('Erg Alle'!$G$1:$G$65,$G$3)+1-ROW(C3))),"")</f>
        <v/>
      </c>
      <c r="K8" s="71" t="str">
        <f t="array" aca="1" ref="K8" ca="1">IFERROR(INDEX('Erg Alle'!$K$1:$K$65,LARGE(('Erg Alle'!$G$1:$G$65=$G$3)*(ROW('Erg Alle'!$G$1:$G$65)),COUNTIF('Erg Alle'!$G$1:$G$65,$G$3)+1-ROW(C3))),"")</f>
        <v/>
      </c>
      <c r="L8" s="70" t="str">
        <f t="array" aca="1" ref="L8" ca="1">IFERROR(INDEX('Erg Alle'!$L$1:$L$65,LARGE(('Erg Alle'!$G$1:$G$65=$G$3)*(ROW('Erg Alle'!$G$1:$G$65)),COUNTIF('Erg Alle'!$G$1:$G$65,$G$3)+1-ROW(C3))),"")</f>
        <v/>
      </c>
      <c r="M8" s="71" t="str">
        <f t="array" aca="1" ref="M8" ca="1">IFERROR(INDEX('Erg Alle'!$M$1:$M$65,LARGE(('Erg Alle'!$G$1:$G$65=$G$3)*(ROW('Erg Alle'!$G$1:$G$65)),COUNTIF('Erg Alle'!$G$1:$G$65,$G$3)+1-ROW(C3))),"")</f>
        <v/>
      </c>
      <c r="N8" s="72" t="str">
        <f t="array" aca="1" ref="N8" ca="1">IFERROR(INDEX('Erg Alle'!$N$1:$N$65,LARGE(('Erg Alle'!$G$1:$G$65=$G$3)*(ROW('Erg Alle'!$G$1:$G$65)),COUNTIF('Erg Alle'!$G$1:$G$65,$G$3)+1-ROW(C3))),"")</f>
        <v/>
      </c>
      <c r="O8" s="72" t="str">
        <f t="array" aca="1" ref="O8" ca="1">IFERROR(INDEX('Erg Alle'!$O$1:$O$65,LARGE(('Erg Alle'!$G$1:$G$65=$G$3)*(ROW('Erg Alle'!$G$1:$G$65)),COUNTIF('Erg Alle'!$G$1:$G$65,$G$3)+1-ROW(C3))),"")</f>
        <v/>
      </c>
      <c r="P8" s="471" t="str">
        <f t="array" aca="1" ref="P8" ca="1">IFERROR(INDEX('Erg Alle'!$P$1:$P$65,LARGE(('Erg Alle'!$G$1:$G$65=$G$3)*(ROW('Erg Alle'!$G$1:$G$65)),COUNTIF('Erg Alle'!$G$1:$G$65,$G$3)+1-ROW(C3))),"")</f>
        <v/>
      </c>
      <c r="Q8" s="74" t="str">
        <f t="array" aca="1" ref="Q8" ca="1">IFERROR(INDEX('Erg Alle'!$Q$1:$Q$65,LARGE(('Erg Alle'!$G$1:$G$65=$G$3)*(ROW('Erg Alle'!$G$1:$G$65)),COUNTIF('Erg Alle'!$G$1:$G$65,$G$3)+1-ROW(C3))),"")</f>
        <v/>
      </c>
      <c r="R8" s="75"/>
      <c r="S8" s="147"/>
      <c r="T8" s="56">
        <f t="shared" ca="1" si="0"/>
        <v>0</v>
      </c>
      <c r="U8" s="76">
        <f t="shared" ca="1" si="1"/>
        <v>0</v>
      </c>
      <c r="W8" s="76">
        <f t="shared" ca="1" si="2"/>
        <v>0</v>
      </c>
      <c r="X8" s="76">
        <f t="shared" ca="1" si="3"/>
        <v>0</v>
      </c>
      <c r="Y8" s="76">
        <f t="shared" ca="1" si="4"/>
        <v>0</v>
      </c>
      <c r="Z8" s="76">
        <f ca="1">IF(Stammdaten!$C$20=1,IF(W8=1,1,),IF(Stammdaten!$C$20=2,IF(AND(W8=1,X8=1),1,),IF(Stammdaten!$C$20=3,IF(AND(W8=1,X8=1,Y8=1),1,),)))</f>
        <v>0</v>
      </c>
    </row>
    <row r="9" spans="1:29" ht="24.75" customHeight="1">
      <c r="A9" s="466" t="str">
        <f t="shared" ca="1" si="5"/>
        <v/>
      </c>
      <c r="B9" s="66" t="str">
        <f t="array" aca="1" ref="B9" ca="1">IFERROR(INDEX('Erg Alle'!$B$1:$B$65,LARGE(('Erg Alle'!$G$1:$G$65=$G$3)*(ROW('Erg Alle'!$G$1:$G$65)),COUNTIF('Erg Alle'!$G$1:$G$65,$G$3)+1-ROW(C4))),"")</f>
        <v/>
      </c>
      <c r="C9" s="67" t="str">
        <f t="array" aca="1" ref="C9" ca="1">IFERROR(INDEX('Erg Alle'!$C$1:$C$65,LARGE(('Erg Alle'!$G$1:$G$65=$G$3)*(ROW('Erg Alle'!$G$1:$G$65)),COUNTIF('Erg Alle'!$G$1:$G$65,$G$3)+1-ROW(C4))),"")</f>
        <v/>
      </c>
      <c r="D9" s="68" t="str">
        <f t="array" aca="1" ref="D9" ca="1">IFERROR(INDEX('Erg Alle'!$D$1:$D$65,LARGE(('Erg Alle'!$G$1:$G$65=$G$3)*(ROW('Erg Alle'!$G$1:$G$65)),COUNTIF('Erg Alle'!$G$1:$G$65,$G$3)+1-ROW(C4))),"")</f>
        <v/>
      </c>
      <c r="E9" s="67" t="str">
        <f t="array" aca="1" ref="E9" ca="1">IFERROR(INDEX('Erg Alle'!$E$1:$E$65,LARGE(('Erg Alle'!$G$1:$G$65=$G$3)*(ROW('Erg Alle'!$G$1:$G$65)),COUNTIF('Erg Alle'!$G$1:$G$65,$G$3)+1-ROW(C4))),"")</f>
        <v/>
      </c>
      <c r="F9" s="69" t="str">
        <f t="array" aca="1" ref="F9" ca="1">IFERROR(INDEX('Erg Alle'!$F$1:$F$65,LARGE(('Erg Alle'!$G$1:$G$65=$G$3)*(ROW('Erg Alle'!$G$1:$G$65)),COUNTIF('Erg Alle'!$G$1:$G$65,$G$3)+1-ROW(C4))),"")</f>
        <v/>
      </c>
      <c r="G9" s="538" t="str">
        <f t="array" aca="1" ref="G9" ca="1">IFERROR(INDEX('Erg Alle'!$G$1:$G$65,LARGE(('Erg Alle'!$G$1:$G$65=$G$3)*(ROW('Erg Alle'!$G$1:$G$65)),COUNTIF('Erg Alle'!$G$1:$G$65,$G$3)+1-ROW(C4))),"")</f>
        <v/>
      </c>
      <c r="H9" s="70" t="str">
        <f t="array" aca="1" ref="H9" ca="1">IFERROR(INDEX('Erg Alle'!$H$1:$H$65,LARGE(('Erg Alle'!$G$1:$G$65=$G$3)*(ROW('Erg Alle'!$G$1:$G$65)),COUNTIF('Erg Alle'!$G$1:$G$65,$G$3)+1-ROW(C4))),"")</f>
        <v/>
      </c>
      <c r="I9" s="71" t="str">
        <f t="array" aca="1" ref="I9" ca="1">IFERROR(INDEX('Erg Alle'!$I$1:$I$65,LARGE(('Erg Alle'!$G$1:$G$65=$G$3)*(ROW('Erg Alle'!$G$1:$G$65)),COUNTIF('Erg Alle'!$G$1:$G$65,$G$3)+1-ROW(C4))),"")</f>
        <v/>
      </c>
      <c r="J9" s="70" t="str">
        <f t="array" aca="1" ref="J9" ca="1">IFERROR(INDEX('Erg Alle'!$J$1:$J$65,LARGE(('Erg Alle'!$G$1:$G$65=$G$3)*(ROW('Erg Alle'!$G$1:$G$65)),COUNTIF('Erg Alle'!$G$1:$G$65,$G$3)+1-ROW(C4))),"")</f>
        <v/>
      </c>
      <c r="K9" s="71" t="str">
        <f t="array" aca="1" ref="K9" ca="1">IFERROR(INDEX('Erg Alle'!$K$1:$K$65,LARGE(('Erg Alle'!$G$1:$G$65=$G$3)*(ROW('Erg Alle'!$G$1:$G$65)),COUNTIF('Erg Alle'!$G$1:$G$65,$G$3)+1-ROW(C4))),"")</f>
        <v/>
      </c>
      <c r="L9" s="70" t="str">
        <f t="array" aca="1" ref="L9" ca="1">IFERROR(INDEX('Erg Alle'!$L$1:$L$65,LARGE(('Erg Alle'!$G$1:$G$65=$G$3)*(ROW('Erg Alle'!$G$1:$G$65)),COUNTIF('Erg Alle'!$G$1:$G$65,$G$3)+1-ROW(C4))),"")</f>
        <v/>
      </c>
      <c r="M9" s="71" t="str">
        <f t="array" aca="1" ref="M9" ca="1">IFERROR(INDEX('Erg Alle'!$M$1:$M$65,LARGE(('Erg Alle'!$G$1:$G$65=$G$3)*(ROW('Erg Alle'!$G$1:$G$65)),COUNTIF('Erg Alle'!$G$1:$G$65,$G$3)+1-ROW(C4))),"")</f>
        <v/>
      </c>
      <c r="N9" s="72" t="str">
        <f t="array" aca="1" ref="N9" ca="1">IFERROR(INDEX('Erg Alle'!$N$1:$N$65,LARGE(('Erg Alle'!$G$1:$G$65=$G$3)*(ROW('Erg Alle'!$G$1:$G$65)),COUNTIF('Erg Alle'!$G$1:$G$65,$G$3)+1-ROW(C4))),"")</f>
        <v/>
      </c>
      <c r="O9" s="72" t="str">
        <f t="array" aca="1" ref="O9" ca="1">IFERROR(INDEX('Erg Alle'!$O$1:$O$65,LARGE(('Erg Alle'!$G$1:$G$65=$G$3)*(ROW('Erg Alle'!$G$1:$G$65)),COUNTIF('Erg Alle'!$G$1:$G$65,$G$3)+1-ROW(C4))),"")</f>
        <v/>
      </c>
      <c r="P9" s="471" t="str">
        <f t="array" aca="1" ref="P9" ca="1">IFERROR(INDEX('Erg Alle'!$P$1:$P$65,LARGE(('Erg Alle'!$G$1:$G$65=$G$3)*(ROW('Erg Alle'!$G$1:$G$65)),COUNTIF('Erg Alle'!$G$1:$G$65,$G$3)+1-ROW(C4))),"")</f>
        <v/>
      </c>
      <c r="Q9" s="74" t="str">
        <f t="array" aca="1" ref="Q9" ca="1">IFERROR(INDEX('Erg Alle'!$Q$1:$Q$65,LARGE(('Erg Alle'!$G$1:$G$65=$G$3)*(ROW('Erg Alle'!$G$1:$G$65)),COUNTIF('Erg Alle'!$G$1:$G$65,$G$3)+1-ROW(C4))),"")</f>
        <v/>
      </c>
      <c r="R9" s="75"/>
      <c r="S9" s="147"/>
      <c r="T9" s="56">
        <f t="shared" ca="1" si="0"/>
        <v>0</v>
      </c>
      <c r="U9" s="76">
        <f t="shared" ca="1" si="1"/>
        <v>0</v>
      </c>
      <c r="W9" s="76">
        <f t="shared" ca="1" si="2"/>
        <v>0</v>
      </c>
      <c r="X9" s="76">
        <f t="shared" ca="1" si="3"/>
        <v>0</v>
      </c>
      <c r="Y9" s="76">
        <f t="shared" ca="1" si="4"/>
        <v>0</v>
      </c>
      <c r="Z9" s="76">
        <f ca="1">IF(Stammdaten!$C$20=1,IF(W9=1,1,),IF(Stammdaten!$C$20=2,IF(AND(W9=1,X9=1),1,),IF(Stammdaten!$C$20=3,IF(AND(W9=1,X9=1,Y9=1),1,),)))</f>
        <v>0</v>
      </c>
    </row>
    <row r="10" spans="1:29" ht="24.75" customHeight="1">
      <c r="A10" s="466" t="str">
        <f t="shared" ca="1" si="5"/>
        <v/>
      </c>
      <c r="B10" s="66" t="str">
        <f t="array" aca="1" ref="B10" ca="1">IFERROR(INDEX('Erg Alle'!$B$1:$B$65,LARGE(('Erg Alle'!$G$1:$G$65=$G$3)*(ROW('Erg Alle'!$G$1:$G$65)),COUNTIF('Erg Alle'!$G$1:$G$65,$G$3)+1-ROW(C5))),"")</f>
        <v/>
      </c>
      <c r="C10" s="67" t="str">
        <f t="array" aca="1" ref="C10" ca="1">IFERROR(INDEX('Erg Alle'!$C$1:$C$65,LARGE(('Erg Alle'!$G$1:$G$65=$G$3)*(ROW('Erg Alle'!$G$1:$G$65)),COUNTIF('Erg Alle'!$G$1:$G$65,$G$3)+1-ROW(C5))),"")</f>
        <v/>
      </c>
      <c r="D10" s="68" t="str">
        <f t="array" aca="1" ref="D10" ca="1">IFERROR(INDEX('Erg Alle'!$D$1:$D$65,LARGE(('Erg Alle'!$G$1:$G$65=$G$3)*(ROW('Erg Alle'!$G$1:$G$65)),COUNTIF('Erg Alle'!$G$1:$G$65,$G$3)+1-ROW(C5))),"")</f>
        <v/>
      </c>
      <c r="E10" s="67" t="str">
        <f t="array" aca="1" ref="E10" ca="1">IFERROR(INDEX('Erg Alle'!$E$1:$E$65,LARGE(('Erg Alle'!$G$1:$G$65=$G$3)*(ROW('Erg Alle'!$G$1:$G$65)),COUNTIF('Erg Alle'!$G$1:$G$65,$G$3)+1-ROW(C5))),"")</f>
        <v/>
      </c>
      <c r="F10" s="69" t="str">
        <f t="array" aca="1" ref="F10" ca="1">IFERROR(INDEX('Erg Alle'!$F$1:$F$65,LARGE(('Erg Alle'!$G$1:$G$65=$G$3)*(ROW('Erg Alle'!$G$1:$G$65)),COUNTIF('Erg Alle'!$G$1:$G$65,$G$3)+1-ROW(C5))),"")</f>
        <v/>
      </c>
      <c r="G10" s="538" t="str">
        <f t="array" aca="1" ref="G10" ca="1">IFERROR(INDEX('Erg Alle'!$G$1:$G$65,LARGE(('Erg Alle'!$G$1:$G$65=$G$3)*(ROW('Erg Alle'!$G$1:$G$65)),COUNTIF('Erg Alle'!$G$1:$G$65,$G$3)+1-ROW(C5))),"")</f>
        <v/>
      </c>
      <c r="H10" s="70" t="str">
        <f t="array" aca="1" ref="H10" ca="1">IFERROR(INDEX('Erg Alle'!$H$1:$H$65,LARGE(('Erg Alle'!$G$1:$G$65=$G$3)*(ROW('Erg Alle'!$G$1:$G$65)),COUNTIF('Erg Alle'!$G$1:$G$65,$G$3)+1-ROW(C5))),"")</f>
        <v/>
      </c>
      <c r="I10" s="71" t="str">
        <f t="array" aca="1" ref="I10" ca="1">IFERROR(INDEX('Erg Alle'!$I$1:$I$65,LARGE(('Erg Alle'!$G$1:$G$65=$G$3)*(ROW('Erg Alle'!$G$1:$G$65)),COUNTIF('Erg Alle'!$G$1:$G$65,$G$3)+1-ROW(C5))),"")</f>
        <v/>
      </c>
      <c r="J10" s="70" t="str">
        <f t="array" aca="1" ref="J10" ca="1">IFERROR(INDEX('Erg Alle'!$J$1:$J$65,LARGE(('Erg Alle'!$G$1:$G$65=$G$3)*(ROW('Erg Alle'!$G$1:$G$65)),COUNTIF('Erg Alle'!$G$1:$G$65,$G$3)+1-ROW(C5))),"")</f>
        <v/>
      </c>
      <c r="K10" s="71" t="str">
        <f t="array" aca="1" ref="K10" ca="1">IFERROR(INDEX('Erg Alle'!$K$1:$K$65,LARGE(('Erg Alle'!$G$1:$G$65=$G$3)*(ROW('Erg Alle'!$G$1:$G$65)),COUNTIF('Erg Alle'!$G$1:$G$65,$G$3)+1-ROW(C5))),"")</f>
        <v/>
      </c>
      <c r="L10" s="70" t="str">
        <f t="array" aca="1" ref="L10" ca="1">IFERROR(INDEX('Erg Alle'!$L$1:$L$65,LARGE(('Erg Alle'!$G$1:$G$65=$G$3)*(ROW('Erg Alle'!$G$1:$G$65)),COUNTIF('Erg Alle'!$G$1:$G$65,$G$3)+1-ROW(C5))),"")</f>
        <v/>
      </c>
      <c r="M10" s="71" t="str">
        <f t="array" aca="1" ref="M10" ca="1">IFERROR(INDEX('Erg Alle'!$M$1:$M$65,LARGE(('Erg Alle'!$G$1:$G$65=$G$3)*(ROW('Erg Alle'!$G$1:$G$65)),COUNTIF('Erg Alle'!$G$1:$G$65,$G$3)+1-ROW(C5))),"")</f>
        <v/>
      </c>
      <c r="N10" s="72" t="str">
        <f t="array" aca="1" ref="N10" ca="1">IFERROR(INDEX('Erg Alle'!$N$1:$N$65,LARGE(('Erg Alle'!$G$1:$G$65=$G$3)*(ROW('Erg Alle'!$G$1:$G$65)),COUNTIF('Erg Alle'!$G$1:$G$65,$G$3)+1-ROW(C5))),"")</f>
        <v/>
      </c>
      <c r="O10" s="72" t="str">
        <f t="array" aca="1" ref="O10" ca="1">IFERROR(INDEX('Erg Alle'!$O$1:$O$65,LARGE(('Erg Alle'!$G$1:$G$65=$G$3)*(ROW('Erg Alle'!$G$1:$G$65)),COUNTIF('Erg Alle'!$G$1:$G$65,$G$3)+1-ROW(C5))),"")</f>
        <v/>
      </c>
      <c r="P10" s="471" t="str">
        <f t="array" aca="1" ref="P10" ca="1">IFERROR(INDEX('Erg Alle'!$P$1:$P$65,LARGE(('Erg Alle'!$G$1:$G$65=$G$3)*(ROW('Erg Alle'!$G$1:$G$65)),COUNTIF('Erg Alle'!$G$1:$G$65,$G$3)+1-ROW(C5))),"")</f>
        <v/>
      </c>
      <c r="Q10" s="74" t="str">
        <f t="array" aca="1" ref="Q10" ca="1">IFERROR(INDEX('Erg Alle'!$Q$1:$Q$65,LARGE(('Erg Alle'!$G$1:$G$65=$G$3)*(ROW('Erg Alle'!$G$1:$G$65)),COUNTIF('Erg Alle'!$G$1:$G$65,$G$3)+1-ROW(C5))),"")</f>
        <v/>
      </c>
      <c r="R10" s="75"/>
      <c r="S10" s="147"/>
      <c r="T10" s="56">
        <f t="shared" ca="1" si="0"/>
        <v>0</v>
      </c>
      <c r="U10" s="76">
        <f t="shared" ca="1" si="1"/>
        <v>0</v>
      </c>
      <c r="W10" s="76">
        <f t="shared" ca="1" si="2"/>
        <v>0</v>
      </c>
      <c r="X10" s="76">
        <f t="shared" ca="1" si="3"/>
        <v>0</v>
      </c>
      <c r="Y10" s="76">
        <f t="shared" ca="1" si="4"/>
        <v>0</v>
      </c>
      <c r="Z10" s="76">
        <f ca="1">IF(Stammdaten!$C$20=1,IF(W10=1,1,),IF(Stammdaten!$C$20=2,IF(AND(W10=1,X10=1),1,),IF(Stammdaten!$C$20=3,IF(AND(W10=1,X10=1,Y10=1),1,),)))</f>
        <v>0</v>
      </c>
    </row>
    <row r="11" spans="1:29" ht="24.75" customHeight="1">
      <c r="A11" s="466" t="str">
        <f t="shared" ca="1" si="5"/>
        <v/>
      </c>
      <c r="B11" s="66" t="str">
        <f t="array" aca="1" ref="B11" ca="1">IFERROR(INDEX('Erg Alle'!$B$1:$B$65,LARGE(('Erg Alle'!$G$1:$G$65=$G$3)*(ROW('Erg Alle'!$G$1:$G$65)),COUNTIF('Erg Alle'!$G$1:$G$65,$G$3)+1-ROW(C6))),"")</f>
        <v/>
      </c>
      <c r="C11" s="67" t="str">
        <f t="array" aca="1" ref="C11" ca="1">IFERROR(INDEX('Erg Alle'!$C$1:$C$65,LARGE(('Erg Alle'!$G$1:$G$65=$G$3)*(ROW('Erg Alle'!$G$1:$G$65)),COUNTIF('Erg Alle'!$G$1:$G$65,$G$3)+1-ROW(C6))),"")</f>
        <v/>
      </c>
      <c r="D11" s="68" t="str">
        <f t="array" aca="1" ref="D11" ca="1">IFERROR(INDEX('Erg Alle'!$D$1:$D$65,LARGE(('Erg Alle'!$G$1:$G$65=$G$3)*(ROW('Erg Alle'!$G$1:$G$65)),COUNTIF('Erg Alle'!$G$1:$G$65,$G$3)+1-ROW(C6))),"")</f>
        <v/>
      </c>
      <c r="E11" s="67" t="str">
        <f t="array" aca="1" ref="E11" ca="1">IFERROR(INDEX('Erg Alle'!$E$1:$E$65,LARGE(('Erg Alle'!$G$1:$G$65=$G$3)*(ROW('Erg Alle'!$G$1:$G$65)),COUNTIF('Erg Alle'!$G$1:$G$65,$G$3)+1-ROW(C6))),"")</f>
        <v/>
      </c>
      <c r="F11" s="69" t="str">
        <f t="array" aca="1" ref="F11" ca="1">IFERROR(INDEX('Erg Alle'!$F$1:$F$65,LARGE(('Erg Alle'!$G$1:$G$65=$G$3)*(ROW('Erg Alle'!$G$1:$G$65)),COUNTIF('Erg Alle'!$G$1:$G$65,$G$3)+1-ROW(C6))),"")</f>
        <v/>
      </c>
      <c r="G11" s="538" t="str">
        <f t="array" aca="1" ref="G11" ca="1">IFERROR(INDEX('Erg Alle'!$G$1:$G$65,LARGE(('Erg Alle'!$G$1:$G$65=$G$3)*(ROW('Erg Alle'!$G$1:$G$65)),COUNTIF('Erg Alle'!$G$1:$G$65,$G$3)+1-ROW(C6))),"")</f>
        <v/>
      </c>
      <c r="H11" s="70" t="str">
        <f t="array" aca="1" ref="H11" ca="1">IFERROR(INDEX('Erg Alle'!$H$1:$H$65,LARGE(('Erg Alle'!$G$1:$G$65=$G$3)*(ROW('Erg Alle'!$G$1:$G$65)),COUNTIF('Erg Alle'!$G$1:$G$65,$G$3)+1-ROW(C6))),"")</f>
        <v/>
      </c>
      <c r="I11" s="71" t="str">
        <f t="array" aca="1" ref="I11" ca="1">IFERROR(INDEX('Erg Alle'!$I$1:$I$65,LARGE(('Erg Alle'!$G$1:$G$65=$G$3)*(ROW('Erg Alle'!$G$1:$G$65)),COUNTIF('Erg Alle'!$G$1:$G$65,$G$3)+1-ROW(C6))),"")</f>
        <v/>
      </c>
      <c r="J11" s="70" t="str">
        <f t="array" aca="1" ref="J11" ca="1">IFERROR(INDEX('Erg Alle'!$J$1:$J$65,LARGE(('Erg Alle'!$G$1:$G$65=$G$3)*(ROW('Erg Alle'!$G$1:$G$65)),COUNTIF('Erg Alle'!$G$1:$G$65,$G$3)+1-ROW(C6))),"")</f>
        <v/>
      </c>
      <c r="K11" s="71" t="str">
        <f t="array" aca="1" ref="K11" ca="1">IFERROR(INDEX('Erg Alle'!$K$1:$K$65,LARGE(('Erg Alle'!$G$1:$G$65=$G$3)*(ROW('Erg Alle'!$G$1:$G$65)),COUNTIF('Erg Alle'!$G$1:$G$65,$G$3)+1-ROW(C6))),"")</f>
        <v/>
      </c>
      <c r="L11" s="70" t="str">
        <f t="array" aca="1" ref="L11" ca="1">IFERROR(INDEX('Erg Alle'!$L$1:$L$65,LARGE(('Erg Alle'!$G$1:$G$65=$G$3)*(ROW('Erg Alle'!$G$1:$G$65)),COUNTIF('Erg Alle'!$G$1:$G$65,$G$3)+1-ROW(C6))),"")</f>
        <v/>
      </c>
      <c r="M11" s="71" t="str">
        <f t="array" aca="1" ref="M11" ca="1">IFERROR(INDEX('Erg Alle'!$M$1:$M$65,LARGE(('Erg Alle'!$G$1:$G$65=$G$3)*(ROW('Erg Alle'!$G$1:$G$65)),COUNTIF('Erg Alle'!$G$1:$G$65,$G$3)+1-ROW(C6))),"")</f>
        <v/>
      </c>
      <c r="N11" s="72" t="str">
        <f t="array" aca="1" ref="N11" ca="1">IFERROR(INDEX('Erg Alle'!$N$1:$N$65,LARGE(('Erg Alle'!$G$1:$G$65=$G$3)*(ROW('Erg Alle'!$G$1:$G$65)),COUNTIF('Erg Alle'!$G$1:$G$65,$G$3)+1-ROW(C6))),"")</f>
        <v/>
      </c>
      <c r="O11" s="72" t="str">
        <f t="array" aca="1" ref="O11" ca="1">IFERROR(INDEX('Erg Alle'!$O$1:$O$65,LARGE(('Erg Alle'!$G$1:$G$65=$G$3)*(ROW('Erg Alle'!$G$1:$G$65)),COUNTIF('Erg Alle'!$G$1:$G$65,$G$3)+1-ROW(C6))),"")</f>
        <v/>
      </c>
      <c r="P11" s="471" t="str">
        <f t="array" aca="1" ref="P11" ca="1">IFERROR(INDEX('Erg Alle'!$P$1:$P$65,LARGE(('Erg Alle'!$G$1:$G$65=$G$3)*(ROW('Erg Alle'!$G$1:$G$65)),COUNTIF('Erg Alle'!$G$1:$G$65,$G$3)+1-ROW(C6))),"")</f>
        <v/>
      </c>
      <c r="Q11" s="74" t="str">
        <f t="array" aca="1" ref="Q11" ca="1">IFERROR(INDEX('Erg Alle'!$Q$1:$Q$65,LARGE(('Erg Alle'!$G$1:$G$65=$G$3)*(ROW('Erg Alle'!$G$1:$G$65)),COUNTIF('Erg Alle'!$G$1:$G$65,$G$3)+1-ROW(C6))),"")</f>
        <v/>
      </c>
      <c r="R11" s="75"/>
      <c r="S11" s="147"/>
      <c r="T11" s="56">
        <f t="shared" ca="1" si="0"/>
        <v>0</v>
      </c>
      <c r="U11" s="76">
        <f t="shared" ca="1" si="1"/>
        <v>0</v>
      </c>
      <c r="W11" s="76">
        <f t="shared" ca="1" si="2"/>
        <v>0</v>
      </c>
      <c r="X11" s="76">
        <f t="shared" ca="1" si="3"/>
        <v>0</v>
      </c>
      <c r="Y11" s="76">
        <f t="shared" ca="1" si="4"/>
        <v>0</v>
      </c>
      <c r="Z11" s="76">
        <f ca="1">IF(Stammdaten!$C$20=1,IF(W11=1,1,),IF(Stammdaten!$C$20=2,IF(AND(W11=1,X11=1),1,),IF(Stammdaten!$C$20=3,IF(AND(W11=1,X11=1,Y11=1),1,),)))</f>
        <v>0</v>
      </c>
    </row>
    <row r="12" spans="1:29" ht="24.75" customHeight="1">
      <c r="A12" s="466" t="str">
        <f t="shared" ca="1" si="5"/>
        <v/>
      </c>
      <c r="B12" s="66" t="str">
        <f t="array" aca="1" ref="B12" ca="1">IFERROR(INDEX('Erg Alle'!$B$1:$B$65,LARGE(('Erg Alle'!$G$1:$G$65=$G$3)*(ROW('Erg Alle'!$G$1:$G$65)),COUNTIF('Erg Alle'!$G$1:$G$65,$G$3)+1-ROW(C7))),"")</f>
        <v/>
      </c>
      <c r="C12" s="67" t="str">
        <f t="array" aca="1" ref="C12" ca="1">IFERROR(INDEX('Erg Alle'!$C$1:$C$65,LARGE(('Erg Alle'!$G$1:$G$65=$G$3)*(ROW('Erg Alle'!$G$1:$G$65)),COUNTIF('Erg Alle'!$G$1:$G$65,$G$3)+1-ROW(C7))),"")</f>
        <v/>
      </c>
      <c r="D12" s="68" t="str">
        <f t="array" aca="1" ref="D12" ca="1">IFERROR(INDEX('Erg Alle'!$D$1:$D$65,LARGE(('Erg Alle'!$G$1:$G$65=$G$3)*(ROW('Erg Alle'!$G$1:$G$65)),COUNTIF('Erg Alle'!$G$1:$G$65,$G$3)+1-ROW(C7))),"")</f>
        <v/>
      </c>
      <c r="E12" s="67" t="str">
        <f t="array" aca="1" ref="E12" ca="1">IFERROR(INDEX('Erg Alle'!$E$1:$E$65,LARGE(('Erg Alle'!$G$1:$G$65=$G$3)*(ROW('Erg Alle'!$G$1:$G$65)),COUNTIF('Erg Alle'!$G$1:$G$65,$G$3)+1-ROW(C7))),"")</f>
        <v/>
      </c>
      <c r="F12" s="69" t="str">
        <f t="array" aca="1" ref="F12" ca="1">IFERROR(INDEX('Erg Alle'!$F$1:$F$65,LARGE(('Erg Alle'!$G$1:$G$65=$G$3)*(ROW('Erg Alle'!$G$1:$G$65)),COUNTIF('Erg Alle'!$G$1:$G$65,$G$3)+1-ROW(C7))),"")</f>
        <v/>
      </c>
      <c r="G12" s="538" t="str">
        <f t="array" aca="1" ref="G12" ca="1">IFERROR(INDEX('Erg Alle'!$G$1:$G$65,LARGE(('Erg Alle'!$G$1:$G$65=$G$3)*(ROW('Erg Alle'!$G$1:$G$65)),COUNTIF('Erg Alle'!$G$1:$G$65,$G$3)+1-ROW(C7))),"")</f>
        <v/>
      </c>
      <c r="H12" s="70" t="str">
        <f t="array" aca="1" ref="H12" ca="1">IFERROR(INDEX('Erg Alle'!$H$1:$H$65,LARGE(('Erg Alle'!$G$1:$G$65=$G$3)*(ROW('Erg Alle'!$G$1:$G$65)),COUNTIF('Erg Alle'!$G$1:$G$65,$G$3)+1-ROW(C7))),"")</f>
        <v/>
      </c>
      <c r="I12" s="71" t="str">
        <f t="array" aca="1" ref="I12" ca="1">IFERROR(INDEX('Erg Alle'!$I$1:$I$65,LARGE(('Erg Alle'!$G$1:$G$65=$G$3)*(ROW('Erg Alle'!$G$1:$G$65)),COUNTIF('Erg Alle'!$G$1:$G$65,$G$3)+1-ROW(C7))),"")</f>
        <v/>
      </c>
      <c r="J12" s="70" t="str">
        <f t="array" aca="1" ref="J12" ca="1">IFERROR(INDEX('Erg Alle'!$J$1:$J$65,LARGE(('Erg Alle'!$G$1:$G$65=$G$3)*(ROW('Erg Alle'!$G$1:$G$65)),COUNTIF('Erg Alle'!$G$1:$G$65,$G$3)+1-ROW(C7))),"")</f>
        <v/>
      </c>
      <c r="K12" s="71" t="str">
        <f t="array" aca="1" ref="K12" ca="1">IFERROR(INDEX('Erg Alle'!$K$1:$K$65,LARGE(('Erg Alle'!$G$1:$G$65=$G$3)*(ROW('Erg Alle'!$G$1:$G$65)),COUNTIF('Erg Alle'!$G$1:$G$65,$G$3)+1-ROW(C7))),"")</f>
        <v/>
      </c>
      <c r="L12" s="70" t="str">
        <f t="array" aca="1" ref="L12" ca="1">IFERROR(INDEX('Erg Alle'!$L$1:$L$65,LARGE(('Erg Alle'!$G$1:$G$65=$G$3)*(ROW('Erg Alle'!$G$1:$G$65)),COUNTIF('Erg Alle'!$G$1:$G$65,$G$3)+1-ROW(C7))),"")</f>
        <v/>
      </c>
      <c r="M12" s="71" t="str">
        <f t="array" aca="1" ref="M12" ca="1">IFERROR(INDEX('Erg Alle'!$M$1:$M$65,LARGE(('Erg Alle'!$G$1:$G$65=$G$3)*(ROW('Erg Alle'!$G$1:$G$65)),COUNTIF('Erg Alle'!$G$1:$G$65,$G$3)+1-ROW(C7))),"")</f>
        <v/>
      </c>
      <c r="N12" s="72" t="str">
        <f t="array" aca="1" ref="N12" ca="1">IFERROR(INDEX('Erg Alle'!$N$1:$N$65,LARGE(('Erg Alle'!$G$1:$G$65=$G$3)*(ROW('Erg Alle'!$G$1:$G$65)),COUNTIF('Erg Alle'!$G$1:$G$65,$G$3)+1-ROW(C7))),"")</f>
        <v/>
      </c>
      <c r="O12" s="72" t="str">
        <f t="array" aca="1" ref="O12" ca="1">IFERROR(INDEX('Erg Alle'!$O$1:$O$65,LARGE(('Erg Alle'!$G$1:$G$65=$G$3)*(ROW('Erg Alle'!$G$1:$G$65)),COUNTIF('Erg Alle'!$G$1:$G$65,$G$3)+1-ROW(C7))),"")</f>
        <v/>
      </c>
      <c r="P12" s="471" t="str">
        <f t="array" aca="1" ref="P12" ca="1">IFERROR(INDEX('Erg Alle'!$P$1:$P$65,LARGE(('Erg Alle'!$G$1:$G$65=$G$3)*(ROW('Erg Alle'!$G$1:$G$65)),COUNTIF('Erg Alle'!$G$1:$G$65,$G$3)+1-ROW(C7))),"")</f>
        <v/>
      </c>
      <c r="Q12" s="74" t="str">
        <f t="array" aca="1" ref="Q12" ca="1">IFERROR(INDEX('Erg Alle'!$Q$1:$Q$65,LARGE(('Erg Alle'!$G$1:$G$65=$G$3)*(ROW('Erg Alle'!$G$1:$G$65)),COUNTIF('Erg Alle'!$G$1:$G$65,$G$3)+1-ROW(C7))),"")</f>
        <v/>
      </c>
      <c r="R12" s="75"/>
      <c r="S12" s="147"/>
      <c r="T12" s="56">
        <f t="shared" ca="1" si="0"/>
        <v>0</v>
      </c>
      <c r="U12" s="76">
        <f t="shared" ca="1" si="1"/>
        <v>0</v>
      </c>
      <c r="W12" s="76">
        <f t="shared" ca="1" si="2"/>
        <v>0</v>
      </c>
      <c r="X12" s="76">
        <f t="shared" ca="1" si="3"/>
        <v>0</v>
      </c>
      <c r="Y12" s="76">
        <f t="shared" ca="1" si="4"/>
        <v>0</v>
      </c>
      <c r="Z12" s="76">
        <f ca="1">IF(Stammdaten!$C$20=1,IF(W12=1,1,),IF(Stammdaten!$C$20=2,IF(AND(W12=1,X12=1),1,),IF(Stammdaten!$C$20=3,IF(AND(W12=1,X12=1,Y12=1),1,),)))</f>
        <v>0</v>
      </c>
    </row>
    <row r="13" spans="1:29" ht="24.75" customHeight="1">
      <c r="A13" s="466" t="str">
        <f t="shared" ca="1" si="5"/>
        <v/>
      </c>
      <c r="B13" s="66" t="str">
        <f t="array" aca="1" ref="B13" ca="1">IFERROR(INDEX('Erg Alle'!$B$1:$B$65,LARGE(('Erg Alle'!$G$1:$G$65=$G$3)*(ROW('Erg Alle'!$G$1:$G$65)),COUNTIF('Erg Alle'!$G$1:$G$65,$G$3)+1-ROW(C8))),"")</f>
        <v/>
      </c>
      <c r="C13" s="67" t="str">
        <f t="array" aca="1" ref="C13" ca="1">IFERROR(INDEX('Erg Alle'!$C$1:$C$65,LARGE(('Erg Alle'!$G$1:$G$65=$G$3)*(ROW('Erg Alle'!$G$1:$G$65)),COUNTIF('Erg Alle'!$G$1:$G$65,$G$3)+1-ROW(C8))),"")</f>
        <v/>
      </c>
      <c r="D13" s="68" t="str">
        <f t="array" aca="1" ref="D13" ca="1">IFERROR(INDEX('Erg Alle'!$D$1:$D$65,LARGE(('Erg Alle'!$G$1:$G$65=$G$3)*(ROW('Erg Alle'!$G$1:$G$65)),COUNTIF('Erg Alle'!$G$1:$G$65,$G$3)+1-ROW(C8))),"")</f>
        <v/>
      </c>
      <c r="E13" s="67" t="str">
        <f t="array" aca="1" ref="E13" ca="1">IFERROR(INDEX('Erg Alle'!$E$1:$E$65,LARGE(('Erg Alle'!$G$1:$G$65=$G$3)*(ROW('Erg Alle'!$G$1:$G$65)),COUNTIF('Erg Alle'!$G$1:$G$65,$G$3)+1-ROW(C8))),"")</f>
        <v/>
      </c>
      <c r="F13" s="69" t="str">
        <f t="array" aca="1" ref="F13" ca="1">IFERROR(INDEX('Erg Alle'!$F$1:$F$65,LARGE(('Erg Alle'!$G$1:$G$65=$G$3)*(ROW('Erg Alle'!$G$1:$G$65)),COUNTIF('Erg Alle'!$G$1:$G$65,$G$3)+1-ROW(C8))),"")</f>
        <v/>
      </c>
      <c r="G13" s="538" t="str">
        <f t="array" aca="1" ref="G13" ca="1">IFERROR(INDEX('Erg Alle'!$G$1:$G$65,LARGE(('Erg Alle'!$G$1:$G$65=$G$3)*(ROW('Erg Alle'!$G$1:$G$65)),COUNTIF('Erg Alle'!$G$1:$G$65,$G$3)+1-ROW(C8))),"")</f>
        <v/>
      </c>
      <c r="H13" s="70" t="str">
        <f t="array" aca="1" ref="H13" ca="1">IFERROR(INDEX('Erg Alle'!$H$1:$H$65,LARGE(('Erg Alle'!$G$1:$G$65=$G$3)*(ROW('Erg Alle'!$G$1:$G$65)),COUNTIF('Erg Alle'!$G$1:$G$65,$G$3)+1-ROW(C8))),"")</f>
        <v/>
      </c>
      <c r="I13" s="71" t="str">
        <f t="array" aca="1" ref="I13" ca="1">IFERROR(INDEX('Erg Alle'!$I$1:$I$65,LARGE(('Erg Alle'!$G$1:$G$65=$G$3)*(ROW('Erg Alle'!$G$1:$G$65)),COUNTIF('Erg Alle'!$G$1:$G$65,$G$3)+1-ROW(C8))),"")</f>
        <v/>
      </c>
      <c r="J13" s="70" t="str">
        <f t="array" aca="1" ref="J13" ca="1">IFERROR(INDEX('Erg Alle'!$J$1:$J$65,LARGE(('Erg Alle'!$G$1:$G$65=$G$3)*(ROW('Erg Alle'!$G$1:$G$65)),COUNTIF('Erg Alle'!$G$1:$G$65,$G$3)+1-ROW(C8))),"")</f>
        <v/>
      </c>
      <c r="K13" s="71" t="str">
        <f t="array" aca="1" ref="K13" ca="1">IFERROR(INDEX('Erg Alle'!$K$1:$K$65,LARGE(('Erg Alle'!$G$1:$G$65=$G$3)*(ROW('Erg Alle'!$G$1:$G$65)),COUNTIF('Erg Alle'!$G$1:$G$65,$G$3)+1-ROW(C8))),"")</f>
        <v/>
      </c>
      <c r="L13" s="70" t="str">
        <f t="array" aca="1" ref="L13" ca="1">IFERROR(INDEX('Erg Alle'!$L$1:$L$65,LARGE(('Erg Alle'!$G$1:$G$65=$G$3)*(ROW('Erg Alle'!$G$1:$G$65)),COUNTIF('Erg Alle'!$G$1:$G$65,$G$3)+1-ROW(C8))),"")</f>
        <v/>
      </c>
      <c r="M13" s="71" t="str">
        <f t="array" aca="1" ref="M13" ca="1">IFERROR(INDEX('Erg Alle'!$M$1:$M$65,LARGE(('Erg Alle'!$G$1:$G$65=$G$3)*(ROW('Erg Alle'!$G$1:$G$65)),COUNTIF('Erg Alle'!$G$1:$G$65,$G$3)+1-ROW(C8))),"")</f>
        <v/>
      </c>
      <c r="N13" s="72" t="str">
        <f t="array" aca="1" ref="N13" ca="1">IFERROR(INDEX('Erg Alle'!$N$1:$N$65,LARGE(('Erg Alle'!$G$1:$G$65=$G$3)*(ROW('Erg Alle'!$G$1:$G$65)),COUNTIF('Erg Alle'!$G$1:$G$65,$G$3)+1-ROW(C8))),"")</f>
        <v/>
      </c>
      <c r="O13" s="72" t="str">
        <f t="array" aca="1" ref="O13" ca="1">IFERROR(INDEX('Erg Alle'!$O$1:$O$65,LARGE(('Erg Alle'!$G$1:$G$65=$G$3)*(ROW('Erg Alle'!$G$1:$G$65)),COUNTIF('Erg Alle'!$G$1:$G$65,$G$3)+1-ROW(C8))),"")</f>
        <v/>
      </c>
      <c r="P13" s="471" t="str">
        <f t="array" aca="1" ref="P13" ca="1">IFERROR(INDEX('Erg Alle'!$P$1:$P$65,LARGE(('Erg Alle'!$G$1:$G$65=$G$3)*(ROW('Erg Alle'!$G$1:$G$65)),COUNTIF('Erg Alle'!$G$1:$G$65,$G$3)+1-ROW(C8))),"")</f>
        <v/>
      </c>
      <c r="Q13" s="74" t="str">
        <f t="array" aca="1" ref="Q13" ca="1">IFERROR(INDEX('Erg Alle'!$Q$1:$Q$65,LARGE(('Erg Alle'!$G$1:$G$65=$G$3)*(ROW('Erg Alle'!$G$1:$G$65)),COUNTIF('Erg Alle'!$G$1:$G$65,$G$3)+1-ROW(C8))),"")</f>
        <v/>
      </c>
      <c r="R13" s="75"/>
      <c r="S13" s="147"/>
      <c r="T13" s="56">
        <f t="shared" ca="1" si="0"/>
        <v>0</v>
      </c>
      <c r="U13" s="76">
        <f t="shared" ca="1" si="1"/>
        <v>0</v>
      </c>
      <c r="W13" s="76">
        <f t="shared" ca="1" si="2"/>
        <v>0</v>
      </c>
      <c r="X13" s="76">
        <f t="shared" ca="1" si="3"/>
        <v>0</v>
      </c>
      <c r="Y13" s="76">
        <f t="shared" ca="1" si="4"/>
        <v>0</v>
      </c>
      <c r="Z13" s="76">
        <f ca="1">IF(Stammdaten!$C$20=1,IF(W13=1,1,),IF(Stammdaten!$C$20=2,IF(AND(W13=1,X13=1),1,),IF(Stammdaten!$C$20=3,IF(AND(W13=1,X13=1,Y13=1),1,),)))</f>
        <v>0</v>
      </c>
    </row>
    <row r="14" spans="1:29" ht="24.75" customHeight="1">
      <c r="A14" s="466" t="str">
        <f t="shared" ca="1" si="5"/>
        <v/>
      </c>
      <c r="B14" s="66" t="str">
        <f t="array" aca="1" ref="B14" ca="1">IFERROR(INDEX('Erg Alle'!$B$1:$B$65,LARGE(('Erg Alle'!$G$1:$G$65=$G$3)*(ROW('Erg Alle'!$G$1:$G$65)),COUNTIF('Erg Alle'!$G$1:$G$65,$G$3)+1-ROW(C9))),"")</f>
        <v/>
      </c>
      <c r="C14" s="67" t="str">
        <f t="array" aca="1" ref="C14" ca="1">IFERROR(INDEX('Erg Alle'!$C$1:$C$65,LARGE(('Erg Alle'!$G$1:$G$65=$G$3)*(ROW('Erg Alle'!$G$1:$G$65)),COUNTIF('Erg Alle'!$G$1:$G$65,$G$3)+1-ROW(C9))),"")</f>
        <v/>
      </c>
      <c r="D14" s="68" t="str">
        <f t="array" aca="1" ref="D14" ca="1">IFERROR(INDEX('Erg Alle'!$D$1:$D$65,LARGE(('Erg Alle'!$G$1:$G$65=$G$3)*(ROW('Erg Alle'!$G$1:$G$65)),COUNTIF('Erg Alle'!$G$1:$G$65,$G$3)+1-ROW(C9))),"")</f>
        <v/>
      </c>
      <c r="E14" s="67" t="str">
        <f t="array" aca="1" ref="E14" ca="1">IFERROR(INDEX('Erg Alle'!$E$1:$E$65,LARGE(('Erg Alle'!$G$1:$G$65=$G$3)*(ROW('Erg Alle'!$G$1:$G$65)),COUNTIF('Erg Alle'!$G$1:$G$65,$G$3)+1-ROW(C9))),"")</f>
        <v/>
      </c>
      <c r="F14" s="69" t="str">
        <f t="array" aca="1" ref="F14" ca="1">IFERROR(INDEX('Erg Alle'!$F$1:$F$65,LARGE(('Erg Alle'!$G$1:$G$65=$G$3)*(ROW('Erg Alle'!$G$1:$G$65)),COUNTIF('Erg Alle'!$G$1:$G$65,$G$3)+1-ROW(C9))),"")</f>
        <v/>
      </c>
      <c r="G14" s="538" t="str">
        <f t="array" aca="1" ref="G14" ca="1">IFERROR(INDEX('Erg Alle'!$G$1:$G$65,LARGE(('Erg Alle'!$G$1:$G$65=$G$3)*(ROW('Erg Alle'!$G$1:$G$65)),COUNTIF('Erg Alle'!$G$1:$G$65,$G$3)+1-ROW(C9))),"")</f>
        <v/>
      </c>
      <c r="H14" s="70" t="str">
        <f t="array" aca="1" ref="H14" ca="1">IFERROR(INDEX('Erg Alle'!$H$1:$H$65,LARGE(('Erg Alle'!$G$1:$G$65=$G$3)*(ROW('Erg Alle'!$G$1:$G$65)),COUNTIF('Erg Alle'!$G$1:$G$65,$G$3)+1-ROW(C9))),"")</f>
        <v/>
      </c>
      <c r="I14" s="71" t="str">
        <f t="array" aca="1" ref="I14" ca="1">IFERROR(INDEX('Erg Alle'!$I$1:$I$65,LARGE(('Erg Alle'!$G$1:$G$65=$G$3)*(ROW('Erg Alle'!$G$1:$G$65)),COUNTIF('Erg Alle'!$G$1:$G$65,$G$3)+1-ROW(C9))),"")</f>
        <v/>
      </c>
      <c r="J14" s="70" t="str">
        <f t="array" aca="1" ref="J14" ca="1">IFERROR(INDEX('Erg Alle'!$J$1:$J$65,LARGE(('Erg Alle'!$G$1:$G$65=$G$3)*(ROW('Erg Alle'!$G$1:$G$65)),COUNTIF('Erg Alle'!$G$1:$G$65,$G$3)+1-ROW(C9))),"")</f>
        <v/>
      </c>
      <c r="K14" s="71" t="str">
        <f t="array" aca="1" ref="K14" ca="1">IFERROR(INDEX('Erg Alle'!$K$1:$K$65,LARGE(('Erg Alle'!$G$1:$G$65=$G$3)*(ROW('Erg Alle'!$G$1:$G$65)),COUNTIF('Erg Alle'!$G$1:$G$65,$G$3)+1-ROW(C9))),"")</f>
        <v/>
      </c>
      <c r="L14" s="70" t="str">
        <f t="array" aca="1" ref="L14" ca="1">IFERROR(INDEX('Erg Alle'!$L$1:$L$65,LARGE(('Erg Alle'!$G$1:$G$65=$G$3)*(ROW('Erg Alle'!$G$1:$G$65)),COUNTIF('Erg Alle'!$G$1:$G$65,$G$3)+1-ROW(C9))),"")</f>
        <v/>
      </c>
      <c r="M14" s="71" t="str">
        <f t="array" aca="1" ref="M14" ca="1">IFERROR(INDEX('Erg Alle'!$M$1:$M$65,LARGE(('Erg Alle'!$G$1:$G$65=$G$3)*(ROW('Erg Alle'!$G$1:$G$65)),COUNTIF('Erg Alle'!$G$1:$G$65,$G$3)+1-ROW(C9))),"")</f>
        <v/>
      </c>
      <c r="N14" s="72" t="str">
        <f t="array" aca="1" ref="N14" ca="1">IFERROR(INDEX('Erg Alle'!$N$1:$N$65,LARGE(('Erg Alle'!$G$1:$G$65=$G$3)*(ROW('Erg Alle'!$G$1:$G$65)),COUNTIF('Erg Alle'!$G$1:$G$65,$G$3)+1-ROW(C9))),"")</f>
        <v/>
      </c>
      <c r="O14" s="72" t="str">
        <f t="array" aca="1" ref="O14" ca="1">IFERROR(INDEX('Erg Alle'!$O$1:$O$65,LARGE(('Erg Alle'!$G$1:$G$65=$G$3)*(ROW('Erg Alle'!$G$1:$G$65)),COUNTIF('Erg Alle'!$G$1:$G$65,$G$3)+1-ROW(C9))),"")</f>
        <v/>
      </c>
      <c r="P14" s="471" t="str">
        <f t="array" aca="1" ref="P14" ca="1">IFERROR(INDEX('Erg Alle'!$P$1:$P$65,LARGE(('Erg Alle'!$G$1:$G$65=$G$3)*(ROW('Erg Alle'!$G$1:$G$65)),COUNTIF('Erg Alle'!$G$1:$G$65,$G$3)+1-ROW(C9))),"")</f>
        <v/>
      </c>
      <c r="Q14" s="74" t="str">
        <f t="array" aca="1" ref="Q14" ca="1">IFERROR(INDEX('Erg Alle'!$Q$1:$Q$65,LARGE(('Erg Alle'!$G$1:$G$65=$G$3)*(ROW('Erg Alle'!$G$1:$G$65)),COUNTIF('Erg Alle'!$G$1:$G$65,$G$3)+1-ROW(C9))),"")</f>
        <v/>
      </c>
      <c r="R14" s="75"/>
      <c r="S14" s="147"/>
      <c r="T14" s="56">
        <f t="shared" ca="1" si="0"/>
        <v>0</v>
      </c>
      <c r="U14" s="76">
        <f t="shared" ca="1" si="1"/>
        <v>0</v>
      </c>
      <c r="W14" s="76">
        <f t="shared" ca="1" si="2"/>
        <v>0</v>
      </c>
      <c r="X14" s="76">
        <f t="shared" ca="1" si="3"/>
        <v>0</v>
      </c>
      <c r="Y14" s="76">
        <f t="shared" ca="1" si="4"/>
        <v>0</v>
      </c>
      <c r="Z14" s="76">
        <f ca="1">IF(Stammdaten!$C$20=1,IF(W14=1,1,),IF(Stammdaten!$C$20=2,IF(AND(W14=1,X14=1),1,),IF(Stammdaten!$C$20=3,IF(AND(W14=1,X14=1,Y14=1),1,),)))</f>
        <v>0</v>
      </c>
    </row>
    <row r="15" spans="1:29" ht="24.75" customHeight="1">
      <c r="A15" s="466" t="str">
        <f t="shared" ca="1" si="5"/>
        <v/>
      </c>
      <c r="B15" s="66" t="str">
        <f t="array" aca="1" ref="B15" ca="1">IFERROR(INDEX('Erg Alle'!$B$1:$B$65,LARGE(('Erg Alle'!$G$1:$G$65=$G$3)*(ROW('Erg Alle'!$G$1:$G$65)),COUNTIF('Erg Alle'!$G$1:$G$65,$G$3)+1-ROW(C10))),"")</f>
        <v/>
      </c>
      <c r="C15" s="67" t="str">
        <f t="array" aca="1" ref="C15" ca="1">IFERROR(INDEX('Erg Alle'!$C$1:$C$65,LARGE(('Erg Alle'!$G$1:$G$65=$G$3)*(ROW('Erg Alle'!$G$1:$G$65)),COUNTIF('Erg Alle'!$G$1:$G$65,$G$3)+1-ROW(C10))),"")</f>
        <v/>
      </c>
      <c r="D15" s="68" t="str">
        <f t="array" aca="1" ref="D15" ca="1">IFERROR(INDEX('Erg Alle'!$D$1:$D$65,LARGE(('Erg Alle'!$G$1:$G$65=$G$3)*(ROW('Erg Alle'!$G$1:$G$65)),COUNTIF('Erg Alle'!$G$1:$G$65,$G$3)+1-ROW(C10))),"")</f>
        <v/>
      </c>
      <c r="E15" s="67" t="str">
        <f t="array" aca="1" ref="E15" ca="1">IFERROR(INDEX('Erg Alle'!$E$1:$E$65,LARGE(('Erg Alle'!$G$1:$G$65=$G$3)*(ROW('Erg Alle'!$G$1:$G$65)),COUNTIF('Erg Alle'!$G$1:$G$65,$G$3)+1-ROW(C10))),"")</f>
        <v/>
      </c>
      <c r="F15" s="69" t="str">
        <f t="array" aca="1" ref="F15" ca="1">IFERROR(INDEX('Erg Alle'!$F$1:$F$65,LARGE(('Erg Alle'!$G$1:$G$65=$G$3)*(ROW('Erg Alle'!$G$1:$G$65)),COUNTIF('Erg Alle'!$G$1:$G$65,$G$3)+1-ROW(C10))),"")</f>
        <v/>
      </c>
      <c r="G15" s="538" t="str">
        <f t="array" aca="1" ref="G15" ca="1">IFERROR(INDEX('Erg Alle'!$G$1:$G$65,LARGE(('Erg Alle'!$G$1:$G$65=$G$3)*(ROW('Erg Alle'!$G$1:$G$65)),COUNTIF('Erg Alle'!$G$1:$G$65,$G$3)+1-ROW(C10))),"")</f>
        <v/>
      </c>
      <c r="H15" s="70" t="str">
        <f t="array" aca="1" ref="H15" ca="1">IFERROR(INDEX('Erg Alle'!$H$1:$H$65,LARGE(('Erg Alle'!$G$1:$G$65=$G$3)*(ROW('Erg Alle'!$G$1:$G$65)),COUNTIF('Erg Alle'!$G$1:$G$65,$G$3)+1-ROW(C10))),"")</f>
        <v/>
      </c>
      <c r="I15" s="71" t="str">
        <f t="array" aca="1" ref="I15" ca="1">IFERROR(INDEX('Erg Alle'!$I$1:$I$65,LARGE(('Erg Alle'!$G$1:$G$65=$G$3)*(ROW('Erg Alle'!$G$1:$G$65)),COUNTIF('Erg Alle'!$G$1:$G$65,$G$3)+1-ROW(C10))),"")</f>
        <v/>
      </c>
      <c r="J15" s="70" t="str">
        <f t="array" aca="1" ref="J15" ca="1">IFERROR(INDEX('Erg Alle'!$J$1:$J$65,LARGE(('Erg Alle'!$G$1:$G$65=$G$3)*(ROW('Erg Alle'!$G$1:$G$65)),COUNTIF('Erg Alle'!$G$1:$G$65,$G$3)+1-ROW(C10))),"")</f>
        <v/>
      </c>
      <c r="K15" s="71" t="str">
        <f t="array" aca="1" ref="K15" ca="1">IFERROR(INDEX('Erg Alle'!$K$1:$K$65,LARGE(('Erg Alle'!$G$1:$G$65=$G$3)*(ROW('Erg Alle'!$G$1:$G$65)),COUNTIF('Erg Alle'!$G$1:$G$65,$G$3)+1-ROW(C10))),"")</f>
        <v/>
      </c>
      <c r="L15" s="70" t="str">
        <f t="array" aca="1" ref="L15" ca="1">IFERROR(INDEX('Erg Alle'!$L$1:$L$65,LARGE(('Erg Alle'!$G$1:$G$65=$G$3)*(ROW('Erg Alle'!$G$1:$G$65)),COUNTIF('Erg Alle'!$G$1:$G$65,$G$3)+1-ROW(C10))),"")</f>
        <v/>
      </c>
      <c r="M15" s="71" t="str">
        <f t="array" aca="1" ref="M15" ca="1">IFERROR(INDEX('Erg Alle'!$M$1:$M$65,LARGE(('Erg Alle'!$G$1:$G$65=$G$3)*(ROW('Erg Alle'!$G$1:$G$65)),COUNTIF('Erg Alle'!$G$1:$G$65,$G$3)+1-ROW(C10))),"")</f>
        <v/>
      </c>
      <c r="N15" s="72" t="str">
        <f t="array" aca="1" ref="N15" ca="1">IFERROR(INDEX('Erg Alle'!$N$1:$N$65,LARGE(('Erg Alle'!$G$1:$G$65=$G$3)*(ROW('Erg Alle'!$G$1:$G$65)),COUNTIF('Erg Alle'!$G$1:$G$65,$G$3)+1-ROW(C10))),"")</f>
        <v/>
      </c>
      <c r="O15" s="72" t="str">
        <f t="array" aca="1" ref="O15" ca="1">IFERROR(INDEX('Erg Alle'!$O$1:$O$65,LARGE(('Erg Alle'!$G$1:$G$65=$G$3)*(ROW('Erg Alle'!$G$1:$G$65)),COUNTIF('Erg Alle'!$G$1:$G$65,$G$3)+1-ROW(C10))),"")</f>
        <v/>
      </c>
      <c r="P15" s="471" t="str">
        <f t="array" aca="1" ref="P15" ca="1">IFERROR(INDEX('Erg Alle'!$P$1:$P$65,LARGE(('Erg Alle'!$G$1:$G$65=$G$3)*(ROW('Erg Alle'!$G$1:$G$65)),COUNTIF('Erg Alle'!$G$1:$G$65,$G$3)+1-ROW(C10))),"")</f>
        <v/>
      </c>
      <c r="Q15" s="74" t="str">
        <f t="array" aca="1" ref="Q15" ca="1">IFERROR(INDEX('Erg Alle'!$Q$1:$Q$65,LARGE(('Erg Alle'!$G$1:$G$65=$G$3)*(ROW('Erg Alle'!$G$1:$G$65)),COUNTIF('Erg Alle'!$G$1:$G$65,$G$3)+1-ROW(C10))),"")</f>
        <v/>
      </c>
      <c r="R15" s="75"/>
      <c r="S15" s="147"/>
      <c r="T15" s="56">
        <f t="shared" ca="1" si="0"/>
        <v>0</v>
      </c>
      <c r="U15" s="76">
        <f t="shared" ca="1" si="1"/>
        <v>0</v>
      </c>
      <c r="W15" s="76">
        <f t="shared" ca="1" si="2"/>
        <v>0</v>
      </c>
      <c r="X15" s="76">
        <f t="shared" ca="1" si="3"/>
        <v>0</v>
      </c>
      <c r="Y15" s="76">
        <f t="shared" ca="1" si="4"/>
        <v>0</v>
      </c>
      <c r="Z15" s="76">
        <f ca="1">IF(Stammdaten!$C$20=1,IF(W15=1,1,),IF(Stammdaten!$C$20=2,IF(AND(W15=1,X15=1),1,),IF(Stammdaten!$C$20=3,IF(AND(W15=1,X15=1,Y15=1),1,),)))</f>
        <v>0</v>
      </c>
    </row>
    <row r="16" spans="1:29" ht="24.75" customHeight="1">
      <c r="A16" s="466" t="str">
        <f t="shared" ca="1" si="5"/>
        <v/>
      </c>
      <c r="B16" s="66" t="str">
        <f t="array" aca="1" ref="B16" ca="1">IFERROR(INDEX('Erg Alle'!$B$1:$B$65,LARGE(('Erg Alle'!$G$1:$G$65=$G$3)*(ROW('Erg Alle'!$G$1:$G$65)),COUNTIF('Erg Alle'!$G$1:$G$65,$G$3)+1-ROW(C11))),"")</f>
        <v/>
      </c>
      <c r="C16" s="67" t="str">
        <f t="array" aca="1" ref="C16" ca="1">IFERROR(INDEX('Erg Alle'!$C$1:$C$65,LARGE(('Erg Alle'!$G$1:$G$65=$G$3)*(ROW('Erg Alle'!$G$1:$G$65)),COUNTIF('Erg Alle'!$G$1:$G$65,$G$3)+1-ROW(C11))),"")</f>
        <v/>
      </c>
      <c r="D16" s="68" t="str">
        <f t="array" aca="1" ref="D16" ca="1">IFERROR(INDEX('Erg Alle'!$D$1:$D$65,LARGE(('Erg Alle'!$G$1:$G$65=$G$3)*(ROW('Erg Alle'!$G$1:$G$65)),COUNTIF('Erg Alle'!$G$1:$G$65,$G$3)+1-ROW(C11))),"")</f>
        <v/>
      </c>
      <c r="E16" s="67" t="str">
        <f t="array" aca="1" ref="E16" ca="1">IFERROR(INDEX('Erg Alle'!$E$1:$E$65,LARGE(('Erg Alle'!$G$1:$G$65=$G$3)*(ROW('Erg Alle'!$G$1:$G$65)),COUNTIF('Erg Alle'!$G$1:$G$65,$G$3)+1-ROW(C11))),"")</f>
        <v/>
      </c>
      <c r="F16" s="69" t="str">
        <f t="array" aca="1" ref="F16" ca="1">IFERROR(INDEX('Erg Alle'!$F$1:$F$65,LARGE(('Erg Alle'!$G$1:$G$65=$G$3)*(ROW('Erg Alle'!$G$1:$G$65)),COUNTIF('Erg Alle'!$G$1:$G$65,$G$3)+1-ROW(C11))),"")</f>
        <v/>
      </c>
      <c r="G16" s="538" t="str">
        <f t="array" aca="1" ref="G16" ca="1">IFERROR(INDEX('Erg Alle'!$G$1:$G$65,LARGE(('Erg Alle'!$G$1:$G$65=$G$3)*(ROW('Erg Alle'!$G$1:$G$65)),COUNTIF('Erg Alle'!$G$1:$G$65,$G$3)+1-ROW(C11))),"")</f>
        <v/>
      </c>
      <c r="H16" s="70" t="str">
        <f t="array" aca="1" ref="H16" ca="1">IFERROR(INDEX('Erg Alle'!$H$1:$H$65,LARGE(('Erg Alle'!$G$1:$G$65=$G$3)*(ROW('Erg Alle'!$G$1:$G$65)),COUNTIF('Erg Alle'!$G$1:$G$65,$G$3)+1-ROW(C11))),"")</f>
        <v/>
      </c>
      <c r="I16" s="71" t="str">
        <f t="array" aca="1" ref="I16" ca="1">IFERROR(INDEX('Erg Alle'!$I$1:$I$65,LARGE(('Erg Alle'!$G$1:$G$65=$G$3)*(ROW('Erg Alle'!$G$1:$G$65)),COUNTIF('Erg Alle'!$G$1:$G$65,$G$3)+1-ROW(C11))),"")</f>
        <v/>
      </c>
      <c r="J16" s="70" t="str">
        <f t="array" aca="1" ref="J16" ca="1">IFERROR(INDEX('Erg Alle'!$J$1:$J$65,LARGE(('Erg Alle'!$G$1:$G$65=$G$3)*(ROW('Erg Alle'!$G$1:$G$65)),COUNTIF('Erg Alle'!$G$1:$G$65,$G$3)+1-ROW(C11))),"")</f>
        <v/>
      </c>
      <c r="K16" s="71" t="str">
        <f t="array" aca="1" ref="K16" ca="1">IFERROR(INDEX('Erg Alle'!$K$1:$K$65,LARGE(('Erg Alle'!$G$1:$G$65=$G$3)*(ROW('Erg Alle'!$G$1:$G$65)),COUNTIF('Erg Alle'!$G$1:$G$65,$G$3)+1-ROW(C11))),"")</f>
        <v/>
      </c>
      <c r="L16" s="70" t="str">
        <f t="array" aca="1" ref="L16" ca="1">IFERROR(INDEX('Erg Alle'!$L$1:$L$65,LARGE(('Erg Alle'!$G$1:$G$65=$G$3)*(ROW('Erg Alle'!$G$1:$G$65)),COUNTIF('Erg Alle'!$G$1:$G$65,$G$3)+1-ROW(C11))),"")</f>
        <v/>
      </c>
      <c r="M16" s="71" t="str">
        <f t="array" aca="1" ref="M16" ca="1">IFERROR(INDEX('Erg Alle'!$M$1:$M$65,LARGE(('Erg Alle'!$G$1:$G$65=$G$3)*(ROW('Erg Alle'!$G$1:$G$65)),COUNTIF('Erg Alle'!$G$1:$G$65,$G$3)+1-ROW(C11))),"")</f>
        <v/>
      </c>
      <c r="N16" s="72" t="str">
        <f t="array" aca="1" ref="N16" ca="1">IFERROR(INDEX('Erg Alle'!$N$1:$N$65,LARGE(('Erg Alle'!$G$1:$G$65=$G$3)*(ROW('Erg Alle'!$G$1:$G$65)),COUNTIF('Erg Alle'!$G$1:$G$65,$G$3)+1-ROW(C11))),"")</f>
        <v/>
      </c>
      <c r="O16" s="72" t="str">
        <f t="array" aca="1" ref="O16" ca="1">IFERROR(INDEX('Erg Alle'!$O$1:$O$65,LARGE(('Erg Alle'!$G$1:$G$65=$G$3)*(ROW('Erg Alle'!$G$1:$G$65)),COUNTIF('Erg Alle'!$G$1:$G$65,$G$3)+1-ROW(C11))),"")</f>
        <v/>
      </c>
      <c r="P16" s="471" t="str">
        <f t="array" aca="1" ref="P16" ca="1">IFERROR(INDEX('Erg Alle'!$P$1:$P$65,LARGE(('Erg Alle'!$G$1:$G$65=$G$3)*(ROW('Erg Alle'!$G$1:$G$65)),COUNTIF('Erg Alle'!$G$1:$G$65,$G$3)+1-ROW(C11))),"")</f>
        <v/>
      </c>
      <c r="Q16" s="74" t="str">
        <f t="array" aca="1" ref="Q16" ca="1">IFERROR(INDEX('Erg Alle'!$Q$1:$Q$65,LARGE(('Erg Alle'!$G$1:$G$65=$G$3)*(ROW('Erg Alle'!$G$1:$G$65)),COUNTIF('Erg Alle'!$G$1:$G$65,$G$3)+1-ROW(C11))),"")</f>
        <v/>
      </c>
      <c r="R16" s="75"/>
      <c r="S16" s="147"/>
      <c r="T16" s="56">
        <f t="shared" ca="1" si="0"/>
        <v>0</v>
      </c>
      <c r="U16" s="76">
        <f t="shared" ca="1" si="1"/>
        <v>0</v>
      </c>
      <c r="W16" s="76">
        <f t="shared" ca="1" si="2"/>
        <v>0</v>
      </c>
      <c r="X16" s="76">
        <f t="shared" ca="1" si="3"/>
        <v>0</v>
      </c>
      <c r="Y16" s="76">
        <f t="shared" ca="1" si="4"/>
        <v>0</v>
      </c>
      <c r="Z16" s="76">
        <f ca="1">IF(Stammdaten!$C$20=1,IF(W16=1,1,),IF(Stammdaten!$C$20=2,IF(AND(W16=1,X16=1),1,),IF(Stammdaten!$C$20=3,IF(AND(W16=1,X16=1,Y16=1),1,),)))</f>
        <v>0</v>
      </c>
    </row>
    <row r="17" spans="1:26" ht="24.75" customHeight="1">
      <c r="A17" s="466" t="str">
        <f t="shared" ca="1" si="5"/>
        <v/>
      </c>
      <c r="B17" s="66" t="str">
        <f t="array" aca="1" ref="B17" ca="1">IFERROR(INDEX('Erg Alle'!$B$1:$B$65,LARGE(('Erg Alle'!$G$1:$G$65=$G$3)*(ROW('Erg Alle'!$G$1:$G$65)),COUNTIF('Erg Alle'!$G$1:$G$65,$G$3)+1-ROW(C12))),"")</f>
        <v/>
      </c>
      <c r="C17" s="67" t="str">
        <f t="array" aca="1" ref="C17" ca="1">IFERROR(INDEX('Erg Alle'!$C$1:$C$65,LARGE(('Erg Alle'!$G$1:$G$65=$G$3)*(ROW('Erg Alle'!$G$1:$G$65)),COUNTIF('Erg Alle'!$G$1:$G$65,$G$3)+1-ROW(C12))),"")</f>
        <v/>
      </c>
      <c r="D17" s="68" t="str">
        <f t="array" aca="1" ref="D17" ca="1">IFERROR(INDEX('Erg Alle'!$D$1:$D$65,LARGE(('Erg Alle'!$G$1:$G$65=$G$3)*(ROW('Erg Alle'!$G$1:$G$65)),COUNTIF('Erg Alle'!$G$1:$G$65,$G$3)+1-ROW(C12))),"")</f>
        <v/>
      </c>
      <c r="E17" s="67" t="str">
        <f t="array" aca="1" ref="E17" ca="1">IFERROR(INDEX('Erg Alle'!$E$1:$E$65,LARGE(('Erg Alle'!$G$1:$G$65=$G$3)*(ROW('Erg Alle'!$G$1:$G$65)),COUNTIF('Erg Alle'!$G$1:$G$65,$G$3)+1-ROW(C12))),"")</f>
        <v/>
      </c>
      <c r="F17" s="69" t="str">
        <f t="array" aca="1" ref="F17" ca="1">IFERROR(INDEX('Erg Alle'!$F$1:$F$65,LARGE(('Erg Alle'!$G$1:$G$65=$G$3)*(ROW('Erg Alle'!$G$1:$G$65)),COUNTIF('Erg Alle'!$G$1:$G$65,$G$3)+1-ROW(C12))),"")</f>
        <v/>
      </c>
      <c r="G17" s="538" t="str">
        <f t="array" aca="1" ref="G17" ca="1">IFERROR(INDEX('Erg Alle'!$G$1:$G$65,LARGE(('Erg Alle'!$G$1:$G$65=$G$3)*(ROW('Erg Alle'!$G$1:$G$65)),COUNTIF('Erg Alle'!$G$1:$G$65,$G$3)+1-ROW(C12))),"")</f>
        <v/>
      </c>
      <c r="H17" s="70" t="str">
        <f t="array" aca="1" ref="H17" ca="1">IFERROR(INDEX('Erg Alle'!$H$1:$H$65,LARGE(('Erg Alle'!$G$1:$G$65=$G$3)*(ROW('Erg Alle'!$G$1:$G$65)),COUNTIF('Erg Alle'!$G$1:$G$65,$G$3)+1-ROW(C12))),"")</f>
        <v/>
      </c>
      <c r="I17" s="71" t="str">
        <f t="array" aca="1" ref="I17" ca="1">IFERROR(INDEX('Erg Alle'!$I$1:$I$65,LARGE(('Erg Alle'!$G$1:$G$65=$G$3)*(ROW('Erg Alle'!$G$1:$G$65)),COUNTIF('Erg Alle'!$G$1:$G$65,$G$3)+1-ROW(C12))),"")</f>
        <v/>
      </c>
      <c r="J17" s="70" t="str">
        <f t="array" aca="1" ref="J17" ca="1">IFERROR(INDEX('Erg Alle'!$J$1:$J$65,LARGE(('Erg Alle'!$G$1:$G$65=$G$3)*(ROW('Erg Alle'!$G$1:$G$65)),COUNTIF('Erg Alle'!$G$1:$G$65,$G$3)+1-ROW(C12))),"")</f>
        <v/>
      </c>
      <c r="K17" s="71" t="str">
        <f t="array" aca="1" ref="K17" ca="1">IFERROR(INDEX('Erg Alle'!$K$1:$K$65,LARGE(('Erg Alle'!$G$1:$G$65=$G$3)*(ROW('Erg Alle'!$G$1:$G$65)),COUNTIF('Erg Alle'!$G$1:$G$65,$G$3)+1-ROW(C12))),"")</f>
        <v/>
      </c>
      <c r="L17" s="70" t="str">
        <f t="array" aca="1" ref="L17" ca="1">IFERROR(INDEX('Erg Alle'!$L$1:$L$65,LARGE(('Erg Alle'!$G$1:$G$65=$G$3)*(ROW('Erg Alle'!$G$1:$G$65)),COUNTIF('Erg Alle'!$G$1:$G$65,$G$3)+1-ROW(C12))),"")</f>
        <v/>
      </c>
      <c r="M17" s="71" t="str">
        <f t="array" aca="1" ref="M17" ca="1">IFERROR(INDEX('Erg Alle'!$M$1:$M$65,LARGE(('Erg Alle'!$G$1:$G$65=$G$3)*(ROW('Erg Alle'!$G$1:$G$65)),COUNTIF('Erg Alle'!$G$1:$G$65,$G$3)+1-ROW(C12))),"")</f>
        <v/>
      </c>
      <c r="N17" s="72" t="str">
        <f t="array" aca="1" ref="N17" ca="1">IFERROR(INDEX('Erg Alle'!$N$1:$N$65,LARGE(('Erg Alle'!$G$1:$G$65=$G$3)*(ROW('Erg Alle'!$G$1:$G$65)),COUNTIF('Erg Alle'!$G$1:$G$65,$G$3)+1-ROW(C12))),"")</f>
        <v/>
      </c>
      <c r="O17" s="72" t="str">
        <f t="array" aca="1" ref="O17" ca="1">IFERROR(INDEX('Erg Alle'!$O$1:$O$65,LARGE(('Erg Alle'!$G$1:$G$65=$G$3)*(ROW('Erg Alle'!$G$1:$G$65)),COUNTIF('Erg Alle'!$G$1:$G$65,$G$3)+1-ROW(C12))),"")</f>
        <v/>
      </c>
      <c r="P17" s="471" t="str">
        <f t="array" aca="1" ref="P17" ca="1">IFERROR(INDEX('Erg Alle'!$P$1:$P$65,LARGE(('Erg Alle'!$G$1:$G$65=$G$3)*(ROW('Erg Alle'!$G$1:$G$65)),COUNTIF('Erg Alle'!$G$1:$G$65,$G$3)+1-ROW(C12))),"")</f>
        <v/>
      </c>
      <c r="Q17" s="74" t="str">
        <f t="array" aca="1" ref="Q17" ca="1">IFERROR(INDEX('Erg Alle'!$Q$1:$Q$65,LARGE(('Erg Alle'!$G$1:$G$65=$G$3)*(ROW('Erg Alle'!$G$1:$G$65)),COUNTIF('Erg Alle'!$G$1:$G$65,$G$3)+1-ROW(C12))),"")</f>
        <v/>
      </c>
      <c r="R17" s="75"/>
      <c r="S17" s="147"/>
      <c r="T17" s="56">
        <f t="shared" ca="1" si="0"/>
        <v>0</v>
      </c>
      <c r="U17" s="76">
        <f t="shared" ca="1" si="1"/>
        <v>0</v>
      </c>
      <c r="W17" s="76">
        <f t="shared" ca="1" si="2"/>
        <v>0</v>
      </c>
      <c r="X17" s="76">
        <f t="shared" ca="1" si="3"/>
        <v>0</v>
      </c>
      <c r="Y17" s="76">
        <f t="shared" ca="1" si="4"/>
        <v>0</v>
      </c>
      <c r="Z17" s="76">
        <f ca="1">IF(Stammdaten!$C$20=1,IF(W17=1,1,),IF(Stammdaten!$C$20=2,IF(AND(W17=1,X17=1),1,),IF(Stammdaten!$C$20=3,IF(AND(W17=1,X17=1,Y17=1),1,),)))</f>
        <v>0</v>
      </c>
    </row>
    <row r="18" spans="1:26" ht="24.75" customHeight="1">
      <c r="A18" s="466" t="str">
        <f t="shared" ca="1" si="5"/>
        <v/>
      </c>
      <c r="B18" s="66" t="str">
        <f t="array" aca="1" ref="B18" ca="1">IFERROR(INDEX('Erg Alle'!$B$1:$B$65,LARGE(('Erg Alle'!$G$1:$G$65=$G$3)*(ROW('Erg Alle'!$G$1:$G$65)),COUNTIF('Erg Alle'!$G$1:$G$65,$G$3)+1-ROW(C13))),"")</f>
        <v/>
      </c>
      <c r="C18" s="67" t="str">
        <f t="array" aca="1" ref="C18" ca="1">IFERROR(INDEX('Erg Alle'!$C$1:$C$65,LARGE(('Erg Alle'!$G$1:$G$65=$G$3)*(ROW('Erg Alle'!$G$1:$G$65)),COUNTIF('Erg Alle'!$G$1:$G$65,$G$3)+1-ROW(C13))),"")</f>
        <v/>
      </c>
      <c r="D18" s="68" t="str">
        <f t="array" aca="1" ref="D18" ca="1">IFERROR(INDEX('Erg Alle'!$D$1:$D$65,LARGE(('Erg Alle'!$G$1:$G$65=$G$3)*(ROW('Erg Alle'!$G$1:$G$65)),COUNTIF('Erg Alle'!$G$1:$G$65,$G$3)+1-ROW(C13))),"")</f>
        <v/>
      </c>
      <c r="E18" s="67" t="str">
        <f t="array" aca="1" ref="E18" ca="1">IFERROR(INDEX('Erg Alle'!$E$1:$E$65,LARGE(('Erg Alle'!$G$1:$G$65=$G$3)*(ROW('Erg Alle'!$G$1:$G$65)),COUNTIF('Erg Alle'!$G$1:$G$65,$G$3)+1-ROW(C13))),"")</f>
        <v/>
      </c>
      <c r="F18" s="69" t="str">
        <f t="array" aca="1" ref="F18" ca="1">IFERROR(INDEX('Erg Alle'!$F$1:$F$65,LARGE(('Erg Alle'!$G$1:$G$65=$G$3)*(ROW('Erg Alle'!$G$1:$G$65)),COUNTIF('Erg Alle'!$G$1:$G$65,$G$3)+1-ROW(C13))),"")</f>
        <v/>
      </c>
      <c r="G18" s="538" t="str">
        <f t="array" aca="1" ref="G18" ca="1">IFERROR(INDEX('Erg Alle'!$G$1:$G$65,LARGE(('Erg Alle'!$G$1:$G$65=$G$3)*(ROW('Erg Alle'!$G$1:$G$65)),COUNTIF('Erg Alle'!$G$1:$G$65,$G$3)+1-ROW(C13))),"")</f>
        <v/>
      </c>
      <c r="H18" s="70" t="str">
        <f t="array" aca="1" ref="H18" ca="1">IFERROR(INDEX('Erg Alle'!$H$1:$H$65,LARGE(('Erg Alle'!$G$1:$G$65=$G$3)*(ROW('Erg Alle'!$G$1:$G$65)),COUNTIF('Erg Alle'!$G$1:$G$65,$G$3)+1-ROW(C13))),"")</f>
        <v/>
      </c>
      <c r="I18" s="71" t="str">
        <f t="array" aca="1" ref="I18" ca="1">IFERROR(INDEX('Erg Alle'!$I$1:$I$65,LARGE(('Erg Alle'!$G$1:$G$65=$G$3)*(ROW('Erg Alle'!$G$1:$G$65)),COUNTIF('Erg Alle'!$G$1:$G$65,$G$3)+1-ROW(C13))),"")</f>
        <v/>
      </c>
      <c r="J18" s="70" t="str">
        <f t="array" aca="1" ref="J18" ca="1">IFERROR(INDEX('Erg Alle'!$J$1:$J$65,LARGE(('Erg Alle'!$G$1:$G$65=$G$3)*(ROW('Erg Alle'!$G$1:$G$65)),COUNTIF('Erg Alle'!$G$1:$G$65,$G$3)+1-ROW(C13))),"")</f>
        <v/>
      </c>
      <c r="K18" s="71" t="str">
        <f t="array" aca="1" ref="K18" ca="1">IFERROR(INDEX('Erg Alle'!$K$1:$K$65,LARGE(('Erg Alle'!$G$1:$G$65=$G$3)*(ROW('Erg Alle'!$G$1:$G$65)),COUNTIF('Erg Alle'!$G$1:$G$65,$G$3)+1-ROW(C13))),"")</f>
        <v/>
      </c>
      <c r="L18" s="70" t="str">
        <f t="array" aca="1" ref="L18" ca="1">IFERROR(INDEX('Erg Alle'!$L$1:$L$65,LARGE(('Erg Alle'!$G$1:$G$65=$G$3)*(ROW('Erg Alle'!$G$1:$G$65)),COUNTIF('Erg Alle'!$G$1:$G$65,$G$3)+1-ROW(C13))),"")</f>
        <v/>
      </c>
      <c r="M18" s="71" t="str">
        <f t="array" aca="1" ref="M18" ca="1">IFERROR(INDEX('Erg Alle'!$M$1:$M$65,LARGE(('Erg Alle'!$G$1:$G$65=$G$3)*(ROW('Erg Alle'!$G$1:$G$65)),COUNTIF('Erg Alle'!$G$1:$G$65,$G$3)+1-ROW(C13))),"")</f>
        <v/>
      </c>
      <c r="N18" s="72" t="str">
        <f t="array" aca="1" ref="N18" ca="1">IFERROR(INDEX('Erg Alle'!$N$1:$N$65,LARGE(('Erg Alle'!$G$1:$G$65=$G$3)*(ROW('Erg Alle'!$G$1:$G$65)),COUNTIF('Erg Alle'!$G$1:$G$65,$G$3)+1-ROW(C13))),"")</f>
        <v/>
      </c>
      <c r="O18" s="72" t="str">
        <f t="array" aca="1" ref="O18" ca="1">IFERROR(INDEX('Erg Alle'!$O$1:$O$65,LARGE(('Erg Alle'!$G$1:$G$65=$G$3)*(ROW('Erg Alle'!$G$1:$G$65)),COUNTIF('Erg Alle'!$G$1:$G$65,$G$3)+1-ROW(C13))),"")</f>
        <v/>
      </c>
      <c r="P18" s="471" t="str">
        <f t="array" aca="1" ref="P18" ca="1">IFERROR(INDEX('Erg Alle'!$P$1:$P$65,LARGE(('Erg Alle'!$G$1:$G$65=$G$3)*(ROW('Erg Alle'!$G$1:$G$65)),COUNTIF('Erg Alle'!$G$1:$G$65,$G$3)+1-ROW(C13))),"")</f>
        <v/>
      </c>
      <c r="Q18" s="74" t="str">
        <f t="array" aca="1" ref="Q18" ca="1">IFERROR(INDEX('Erg Alle'!$Q$1:$Q$65,LARGE(('Erg Alle'!$G$1:$G$65=$G$3)*(ROW('Erg Alle'!$G$1:$G$65)),COUNTIF('Erg Alle'!$G$1:$G$65,$G$3)+1-ROW(C13))),"")</f>
        <v/>
      </c>
      <c r="R18" s="75"/>
      <c r="S18" s="147"/>
      <c r="T18" s="56">
        <f t="shared" ca="1" si="0"/>
        <v>0</v>
      </c>
      <c r="U18" s="76">
        <f t="shared" ca="1" si="1"/>
        <v>0</v>
      </c>
      <c r="W18" s="76">
        <f t="shared" ca="1" si="2"/>
        <v>0</v>
      </c>
      <c r="X18" s="76">
        <f t="shared" ca="1" si="3"/>
        <v>0</v>
      </c>
      <c r="Y18" s="76">
        <f t="shared" ca="1" si="4"/>
        <v>0</v>
      </c>
      <c r="Z18" s="76">
        <f ca="1">IF(Stammdaten!$C$20=1,IF(W18=1,1,),IF(Stammdaten!$C$20=2,IF(AND(W18=1,X18=1),1,),IF(Stammdaten!$C$20=3,IF(AND(W18=1,X18=1,Y18=1),1,),)))</f>
        <v>0</v>
      </c>
    </row>
    <row r="19" spans="1:26" ht="24.75" customHeight="1">
      <c r="A19" s="466" t="str">
        <f t="shared" ca="1" si="5"/>
        <v/>
      </c>
      <c r="B19" s="66" t="str">
        <f t="array" aca="1" ref="B19" ca="1">IFERROR(INDEX('Erg Alle'!$B$1:$B$65,LARGE(('Erg Alle'!$G$1:$G$65=$G$3)*(ROW('Erg Alle'!$G$1:$G$65)),COUNTIF('Erg Alle'!$G$1:$G$65,$G$3)+1-ROW(C14))),"")</f>
        <v/>
      </c>
      <c r="C19" s="67" t="str">
        <f t="array" aca="1" ref="C19" ca="1">IFERROR(INDEX('Erg Alle'!$C$1:$C$65,LARGE(('Erg Alle'!$G$1:$G$65=$G$3)*(ROW('Erg Alle'!$G$1:$G$65)),COUNTIF('Erg Alle'!$G$1:$G$65,$G$3)+1-ROW(C14))),"")</f>
        <v/>
      </c>
      <c r="D19" s="68" t="str">
        <f t="array" aca="1" ref="D19" ca="1">IFERROR(INDEX('Erg Alle'!$D$1:$D$65,LARGE(('Erg Alle'!$G$1:$G$65=$G$3)*(ROW('Erg Alle'!$G$1:$G$65)),COUNTIF('Erg Alle'!$G$1:$G$65,$G$3)+1-ROW(C14))),"")</f>
        <v/>
      </c>
      <c r="E19" s="67" t="str">
        <f t="array" aca="1" ref="E19" ca="1">IFERROR(INDEX('Erg Alle'!$E$1:$E$65,LARGE(('Erg Alle'!$G$1:$G$65=$G$3)*(ROW('Erg Alle'!$G$1:$G$65)),COUNTIF('Erg Alle'!$G$1:$G$65,$G$3)+1-ROW(C14))),"")</f>
        <v/>
      </c>
      <c r="F19" s="69" t="str">
        <f t="array" aca="1" ref="F19" ca="1">IFERROR(INDEX('Erg Alle'!$F$1:$F$65,LARGE(('Erg Alle'!$G$1:$G$65=$G$3)*(ROW('Erg Alle'!$G$1:$G$65)),COUNTIF('Erg Alle'!$G$1:$G$65,$G$3)+1-ROW(C14))),"")</f>
        <v/>
      </c>
      <c r="G19" s="538" t="str">
        <f t="array" aca="1" ref="G19" ca="1">IFERROR(INDEX('Erg Alle'!$G$1:$G$65,LARGE(('Erg Alle'!$G$1:$G$65=$G$3)*(ROW('Erg Alle'!$G$1:$G$65)),COUNTIF('Erg Alle'!$G$1:$G$65,$G$3)+1-ROW(C14))),"")</f>
        <v/>
      </c>
      <c r="H19" s="70" t="str">
        <f t="array" aca="1" ref="H19" ca="1">IFERROR(INDEX('Erg Alle'!$H$1:$H$65,LARGE(('Erg Alle'!$G$1:$G$65=$G$3)*(ROW('Erg Alle'!$G$1:$G$65)),COUNTIF('Erg Alle'!$G$1:$G$65,$G$3)+1-ROW(C14))),"")</f>
        <v/>
      </c>
      <c r="I19" s="71" t="str">
        <f t="array" aca="1" ref="I19" ca="1">IFERROR(INDEX('Erg Alle'!$I$1:$I$65,LARGE(('Erg Alle'!$G$1:$G$65=$G$3)*(ROW('Erg Alle'!$G$1:$G$65)),COUNTIF('Erg Alle'!$G$1:$G$65,$G$3)+1-ROW(C14))),"")</f>
        <v/>
      </c>
      <c r="J19" s="70" t="str">
        <f t="array" aca="1" ref="J19" ca="1">IFERROR(INDEX('Erg Alle'!$J$1:$J$65,LARGE(('Erg Alle'!$G$1:$G$65=$G$3)*(ROW('Erg Alle'!$G$1:$G$65)),COUNTIF('Erg Alle'!$G$1:$G$65,$G$3)+1-ROW(C14))),"")</f>
        <v/>
      </c>
      <c r="K19" s="71" t="str">
        <f t="array" aca="1" ref="K19" ca="1">IFERROR(INDEX('Erg Alle'!$K$1:$K$65,LARGE(('Erg Alle'!$G$1:$G$65=$G$3)*(ROW('Erg Alle'!$G$1:$G$65)),COUNTIF('Erg Alle'!$G$1:$G$65,$G$3)+1-ROW(C14))),"")</f>
        <v/>
      </c>
      <c r="L19" s="70" t="str">
        <f t="array" aca="1" ref="L19" ca="1">IFERROR(INDEX('Erg Alle'!$L$1:$L$65,LARGE(('Erg Alle'!$G$1:$G$65=$G$3)*(ROW('Erg Alle'!$G$1:$G$65)),COUNTIF('Erg Alle'!$G$1:$G$65,$G$3)+1-ROW(C14))),"")</f>
        <v/>
      </c>
      <c r="M19" s="71" t="str">
        <f t="array" aca="1" ref="M19" ca="1">IFERROR(INDEX('Erg Alle'!$M$1:$M$65,LARGE(('Erg Alle'!$G$1:$G$65=$G$3)*(ROW('Erg Alle'!$G$1:$G$65)),COUNTIF('Erg Alle'!$G$1:$G$65,$G$3)+1-ROW(C14))),"")</f>
        <v/>
      </c>
      <c r="N19" s="72" t="str">
        <f t="array" aca="1" ref="N19" ca="1">IFERROR(INDEX('Erg Alle'!$N$1:$N$65,LARGE(('Erg Alle'!$G$1:$G$65=$G$3)*(ROW('Erg Alle'!$G$1:$G$65)),COUNTIF('Erg Alle'!$G$1:$G$65,$G$3)+1-ROW(C14))),"")</f>
        <v/>
      </c>
      <c r="O19" s="72" t="str">
        <f t="array" aca="1" ref="O19" ca="1">IFERROR(INDEX('Erg Alle'!$O$1:$O$65,LARGE(('Erg Alle'!$G$1:$G$65=$G$3)*(ROW('Erg Alle'!$G$1:$G$65)),COUNTIF('Erg Alle'!$G$1:$G$65,$G$3)+1-ROW(C14))),"")</f>
        <v/>
      </c>
      <c r="P19" s="471" t="str">
        <f t="array" aca="1" ref="P19" ca="1">IFERROR(INDEX('Erg Alle'!$P$1:$P$65,LARGE(('Erg Alle'!$G$1:$G$65=$G$3)*(ROW('Erg Alle'!$G$1:$G$65)),COUNTIF('Erg Alle'!$G$1:$G$65,$G$3)+1-ROW(C14))),"")</f>
        <v/>
      </c>
      <c r="Q19" s="74" t="str">
        <f t="array" aca="1" ref="Q19" ca="1">IFERROR(INDEX('Erg Alle'!$Q$1:$Q$65,LARGE(('Erg Alle'!$G$1:$G$65=$G$3)*(ROW('Erg Alle'!$G$1:$G$65)),COUNTIF('Erg Alle'!$G$1:$G$65,$G$3)+1-ROW(C14))),"")</f>
        <v/>
      </c>
      <c r="R19" s="75"/>
      <c r="S19" s="147"/>
      <c r="T19" s="56">
        <f t="shared" ca="1" si="0"/>
        <v>0</v>
      </c>
      <c r="U19" s="76">
        <f t="shared" ca="1" si="1"/>
        <v>0</v>
      </c>
      <c r="W19" s="76">
        <f t="shared" ca="1" si="2"/>
        <v>0</v>
      </c>
      <c r="X19" s="76">
        <f t="shared" ca="1" si="3"/>
        <v>0</v>
      </c>
      <c r="Y19" s="76">
        <f t="shared" ca="1" si="4"/>
        <v>0</v>
      </c>
      <c r="Z19" s="76">
        <f ca="1">IF(Stammdaten!$C$20=1,IF(W19=1,1,),IF(Stammdaten!$C$20=2,IF(AND(W19=1,X19=1),1,),IF(Stammdaten!$C$20=3,IF(AND(W19=1,X19=1,Y19=1),1,),)))</f>
        <v>0</v>
      </c>
    </row>
    <row r="20" spans="1:26" ht="24.75" customHeight="1">
      <c r="A20" s="466" t="str">
        <f t="shared" ca="1" si="5"/>
        <v/>
      </c>
      <c r="B20" s="66" t="str">
        <f t="array" aca="1" ref="B20" ca="1">IFERROR(INDEX('Erg Alle'!$B$1:$B$65,LARGE(('Erg Alle'!$G$1:$G$65=$G$3)*(ROW('Erg Alle'!$G$1:$G$65)),COUNTIF('Erg Alle'!$G$1:$G$65,$G$3)+1-ROW(C15))),"")</f>
        <v/>
      </c>
      <c r="C20" s="67" t="str">
        <f t="array" aca="1" ref="C20" ca="1">IFERROR(INDEX('Erg Alle'!$C$1:$C$65,LARGE(('Erg Alle'!$G$1:$G$65=$G$3)*(ROW('Erg Alle'!$G$1:$G$65)),COUNTIF('Erg Alle'!$G$1:$G$65,$G$3)+1-ROW(C15))),"")</f>
        <v/>
      </c>
      <c r="D20" s="68" t="str">
        <f t="array" aca="1" ref="D20" ca="1">IFERROR(INDEX('Erg Alle'!$D$1:$D$65,LARGE(('Erg Alle'!$G$1:$G$65=$G$3)*(ROW('Erg Alle'!$G$1:$G$65)),COUNTIF('Erg Alle'!$G$1:$G$65,$G$3)+1-ROW(C15))),"")</f>
        <v/>
      </c>
      <c r="E20" s="67" t="str">
        <f t="array" aca="1" ref="E20" ca="1">IFERROR(INDEX('Erg Alle'!$E$1:$E$65,LARGE(('Erg Alle'!$G$1:$G$65=$G$3)*(ROW('Erg Alle'!$G$1:$G$65)),COUNTIF('Erg Alle'!$G$1:$G$65,$G$3)+1-ROW(C15))),"")</f>
        <v/>
      </c>
      <c r="F20" s="69" t="str">
        <f t="array" aca="1" ref="F20" ca="1">IFERROR(INDEX('Erg Alle'!$F$1:$F$65,LARGE(('Erg Alle'!$G$1:$G$65=$G$3)*(ROW('Erg Alle'!$G$1:$G$65)),COUNTIF('Erg Alle'!$G$1:$G$65,$G$3)+1-ROW(C15))),"")</f>
        <v/>
      </c>
      <c r="G20" s="538" t="str">
        <f t="array" aca="1" ref="G20" ca="1">IFERROR(INDEX('Erg Alle'!$G$1:$G$65,LARGE(('Erg Alle'!$G$1:$G$65=$G$3)*(ROW('Erg Alle'!$G$1:$G$65)),COUNTIF('Erg Alle'!$G$1:$G$65,$G$3)+1-ROW(C15))),"")</f>
        <v/>
      </c>
      <c r="H20" s="70" t="str">
        <f t="array" aca="1" ref="H20" ca="1">IFERROR(INDEX('Erg Alle'!$H$1:$H$65,LARGE(('Erg Alle'!$G$1:$G$65=$G$3)*(ROW('Erg Alle'!$G$1:$G$65)),COUNTIF('Erg Alle'!$G$1:$G$65,$G$3)+1-ROW(C15))),"")</f>
        <v/>
      </c>
      <c r="I20" s="71" t="str">
        <f t="array" aca="1" ref="I20" ca="1">IFERROR(INDEX('Erg Alle'!$I$1:$I$65,LARGE(('Erg Alle'!$G$1:$G$65=$G$3)*(ROW('Erg Alle'!$G$1:$G$65)),COUNTIF('Erg Alle'!$G$1:$G$65,$G$3)+1-ROW(C15))),"")</f>
        <v/>
      </c>
      <c r="J20" s="70" t="str">
        <f t="array" aca="1" ref="J20" ca="1">IFERROR(INDEX('Erg Alle'!$J$1:$J$65,LARGE(('Erg Alle'!$G$1:$G$65=$G$3)*(ROW('Erg Alle'!$G$1:$G$65)),COUNTIF('Erg Alle'!$G$1:$G$65,$G$3)+1-ROW(C15))),"")</f>
        <v/>
      </c>
      <c r="K20" s="71" t="str">
        <f t="array" aca="1" ref="K20" ca="1">IFERROR(INDEX('Erg Alle'!$K$1:$K$65,LARGE(('Erg Alle'!$G$1:$G$65=$G$3)*(ROW('Erg Alle'!$G$1:$G$65)),COUNTIF('Erg Alle'!$G$1:$G$65,$G$3)+1-ROW(C15))),"")</f>
        <v/>
      </c>
      <c r="L20" s="70" t="str">
        <f t="array" aca="1" ref="L20" ca="1">IFERROR(INDEX('Erg Alle'!$L$1:$L$65,LARGE(('Erg Alle'!$G$1:$G$65=$G$3)*(ROW('Erg Alle'!$G$1:$G$65)),COUNTIF('Erg Alle'!$G$1:$G$65,$G$3)+1-ROW(C15))),"")</f>
        <v/>
      </c>
      <c r="M20" s="71" t="str">
        <f t="array" aca="1" ref="M20" ca="1">IFERROR(INDEX('Erg Alle'!$M$1:$M$65,LARGE(('Erg Alle'!$G$1:$G$65=$G$3)*(ROW('Erg Alle'!$G$1:$G$65)),COUNTIF('Erg Alle'!$G$1:$G$65,$G$3)+1-ROW(C15))),"")</f>
        <v/>
      </c>
      <c r="N20" s="72" t="str">
        <f t="array" aca="1" ref="N20" ca="1">IFERROR(INDEX('Erg Alle'!$N$1:$N$65,LARGE(('Erg Alle'!$G$1:$G$65=$G$3)*(ROW('Erg Alle'!$G$1:$G$65)),COUNTIF('Erg Alle'!$G$1:$G$65,$G$3)+1-ROW(C15))),"")</f>
        <v/>
      </c>
      <c r="O20" s="72" t="str">
        <f t="array" aca="1" ref="O20" ca="1">IFERROR(INDEX('Erg Alle'!$O$1:$O$65,LARGE(('Erg Alle'!$G$1:$G$65=$G$3)*(ROW('Erg Alle'!$G$1:$G$65)),COUNTIF('Erg Alle'!$G$1:$G$65,$G$3)+1-ROW(C15))),"")</f>
        <v/>
      </c>
      <c r="P20" s="471" t="str">
        <f t="array" aca="1" ref="P20" ca="1">IFERROR(INDEX('Erg Alle'!$P$1:$P$65,LARGE(('Erg Alle'!$G$1:$G$65=$G$3)*(ROW('Erg Alle'!$G$1:$G$65)),COUNTIF('Erg Alle'!$G$1:$G$65,$G$3)+1-ROW(C15))),"")</f>
        <v/>
      </c>
      <c r="Q20" s="74" t="str">
        <f t="array" aca="1" ref="Q20" ca="1">IFERROR(INDEX('Erg Alle'!$Q$1:$Q$65,LARGE(('Erg Alle'!$G$1:$G$65=$G$3)*(ROW('Erg Alle'!$G$1:$G$65)),COUNTIF('Erg Alle'!$G$1:$G$65,$G$3)+1-ROW(C15))),"")</f>
        <v/>
      </c>
      <c r="R20" s="75"/>
      <c r="S20" s="147"/>
      <c r="T20" s="56">
        <f t="shared" ca="1" si="0"/>
        <v>0</v>
      </c>
      <c r="U20" s="76">
        <f t="shared" ca="1" si="1"/>
        <v>0</v>
      </c>
      <c r="W20" s="76">
        <f t="shared" ca="1" si="2"/>
        <v>0</v>
      </c>
      <c r="X20" s="76">
        <f t="shared" ca="1" si="3"/>
        <v>0</v>
      </c>
      <c r="Y20" s="76">
        <f t="shared" ca="1" si="4"/>
        <v>0</v>
      </c>
      <c r="Z20" s="76">
        <f ca="1">IF(Stammdaten!$C$20=1,IF(W20=1,1,),IF(Stammdaten!$C$20=2,IF(AND(W20=1,X20=1),1,),IF(Stammdaten!$C$20=3,IF(AND(W20=1,X20=1,Y20=1),1,),)))</f>
        <v>0</v>
      </c>
    </row>
    <row r="21" spans="1:26" ht="24.75" customHeight="1">
      <c r="A21" s="466" t="str">
        <f t="shared" ref="A21:A65" ca="1" si="6">IF(Z21=1,,IF(B21="","",IF(F21&gt;F20,1,IF(O21&gt;O20,A20+1,IF(T21&lt;T20,A20+1,IF(P21&gt;P20,A20+1,IF(U21&gt;U20,A20+1,IF(Q21&gt;Q20,A20+1,A20))))))))</f>
        <v/>
      </c>
      <c r="B21" s="66" t="str">
        <f t="array" aca="1" ref="B21" ca="1">IFERROR(INDEX('Erg Alle'!$B$1:$B$65,LARGE(('Erg Alle'!$G$1:$G$65=$G$3)*(ROW('Erg Alle'!$G$1:$G$65)),COUNTIF('Erg Alle'!$G$1:$G$65,$G$3)+1-ROW(C16))),"")</f>
        <v/>
      </c>
      <c r="C21" s="67" t="str">
        <f t="array" aca="1" ref="C21" ca="1">IFERROR(INDEX('Erg Alle'!$C$1:$C$65,LARGE(('Erg Alle'!$G$1:$G$65=$G$3)*(ROW('Erg Alle'!$G$1:$G$65)),COUNTIF('Erg Alle'!$G$1:$G$65,$G$3)+1-ROW(C16))),"")</f>
        <v/>
      </c>
      <c r="D21" s="68" t="str">
        <f t="array" aca="1" ref="D21" ca="1">IFERROR(INDEX('Erg Alle'!$D$1:$D$65,LARGE(('Erg Alle'!$G$1:$G$65=$G$3)*(ROW('Erg Alle'!$G$1:$G$65)),COUNTIF('Erg Alle'!$G$1:$G$65,$G$3)+1-ROW(C16))),"")</f>
        <v/>
      </c>
      <c r="E21" s="67" t="str">
        <f t="array" aca="1" ref="E21" ca="1">IFERROR(INDEX('Erg Alle'!$E$1:$E$65,LARGE(('Erg Alle'!$G$1:$G$65=$G$3)*(ROW('Erg Alle'!$G$1:$G$65)),COUNTIF('Erg Alle'!$G$1:$G$65,$G$3)+1-ROW(C16))),"")</f>
        <v/>
      </c>
      <c r="F21" s="69" t="str">
        <f t="array" aca="1" ref="F21" ca="1">IFERROR(INDEX('Erg Alle'!$F$1:$F$65,LARGE(('Erg Alle'!$G$1:$G$65=$G$3)*(ROW('Erg Alle'!$G$1:$G$65)),COUNTIF('Erg Alle'!$G$1:$G$65,$G$3)+1-ROW(C16))),"")</f>
        <v/>
      </c>
      <c r="G21" s="538" t="str">
        <f t="array" aca="1" ref="G21" ca="1">IFERROR(INDEX('Erg Alle'!$G$1:$G$65,LARGE(('Erg Alle'!$G$1:$G$65=$G$3)*(ROW('Erg Alle'!$G$1:$G$65)),COUNTIF('Erg Alle'!$G$1:$G$65,$G$3)+1-ROW(C16))),"")</f>
        <v/>
      </c>
      <c r="H21" s="70" t="str">
        <f t="array" aca="1" ref="H21" ca="1">IFERROR(INDEX('Erg Alle'!$H$1:$H$65,LARGE(('Erg Alle'!$G$1:$G$65=$G$3)*(ROW('Erg Alle'!$G$1:$G$65)),COUNTIF('Erg Alle'!$G$1:$G$65,$G$3)+1-ROW(C16))),"")</f>
        <v/>
      </c>
      <c r="I21" s="71" t="str">
        <f t="array" aca="1" ref="I21" ca="1">IFERROR(INDEX('Erg Alle'!$I$1:$I$65,LARGE(('Erg Alle'!$G$1:$G$65=$G$3)*(ROW('Erg Alle'!$G$1:$G$65)),COUNTIF('Erg Alle'!$G$1:$G$65,$G$3)+1-ROW(C16))),"")</f>
        <v/>
      </c>
      <c r="J21" s="70" t="str">
        <f t="array" aca="1" ref="J21" ca="1">IFERROR(INDEX('Erg Alle'!$J$1:$J$65,LARGE(('Erg Alle'!$G$1:$G$65=$G$3)*(ROW('Erg Alle'!$G$1:$G$65)),COUNTIF('Erg Alle'!$G$1:$G$65,$G$3)+1-ROW(C16))),"")</f>
        <v/>
      </c>
      <c r="K21" s="71" t="str">
        <f t="array" aca="1" ref="K21" ca="1">IFERROR(INDEX('Erg Alle'!$K$1:$K$65,LARGE(('Erg Alle'!$G$1:$G$65=$G$3)*(ROW('Erg Alle'!$G$1:$G$65)),COUNTIF('Erg Alle'!$G$1:$G$65,$G$3)+1-ROW(C16))),"")</f>
        <v/>
      </c>
      <c r="L21" s="70" t="str">
        <f t="array" aca="1" ref="L21" ca="1">IFERROR(INDEX('Erg Alle'!$L$1:$L$65,LARGE(('Erg Alle'!$G$1:$G$65=$G$3)*(ROW('Erg Alle'!$G$1:$G$65)),COUNTIF('Erg Alle'!$G$1:$G$65,$G$3)+1-ROW(C16))),"")</f>
        <v/>
      </c>
      <c r="M21" s="71" t="str">
        <f t="array" aca="1" ref="M21" ca="1">IFERROR(INDEX('Erg Alle'!$M$1:$M$65,LARGE(('Erg Alle'!$G$1:$G$65=$G$3)*(ROW('Erg Alle'!$G$1:$G$65)),COUNTIF('Erg Alle'!$G$1:$G$65,$G$3)+1-ROW(C16))),"")</f>
        <v/>
      </c>
      <c r="N21" s="72" t="str">
        <f t="array" aca="1" ref="N21" ca="1">IFERROR(INDEX('Erg Alle'!$N$1:$N$65,LARGE(('Erg Alle'!$G$1:$G$65=$G$3)*(ROW('Erg Alle'!$G$1:$G$65)),COUNTIF('Erg Alle'!$G$1:$G$65,$G$3)+1-ROW(C16))),"")</f>
        <v/>
      </c>
      <c r="O21" s="72" t="str">
        <f t="array" aca="1" ref="O21" ca="1">IFERROR(INDEX('Erg Alle'!$O$1:$O$65,LARGE(('Erg Alle'!$G$1:$G$65=$G$3)*(ROW('Erg Alle'!$G$1:$G$65)),COUNTIF('Erg Alle'!$G$1:$G$65,$G$3)+1-ROW(C16))),"")</f>
        <v/>
      </c>
      <c r="P21" s="471" t="str">
        <f t="array" aca="1" ref="P21" ca="1">IFERROR(INDEX('Erg Alle'!$P$1:$P$65,LARGE(('Erg Alle'!$G$1:$G$65=$G$3)*(ROW('Erg Alle'!$G$1:$G$65)),COUNTIF('Erg Alle'!$G$1:$G$65,$G$3)+1-ROW(C16))),"")</f>
        <v/>
      </c>
      <c r="Q21" s="74" t="str">
        <f t="array" aca="1" ref="Q21" ca="1">IFERROR(INDEX('Erg Alle'!$Q$1:$Q$65,LARGE(('Erg Alle'!$G$1:$G$65=$G$3)*(ROW('Erg Alle'!$G$1:$G$65)),COUNTIF('Erg Alle'!$G$1:$G$65,$G$3)+1-ROW(C16))),"")</f>
        <v/>
      </c>
      <c r="R21" s="75"/>
      <c r="S21" s="147"/>
      <c r="T21" s="56">
        <f t="shared" ca="1" si="0"/>
        <v>0</v>
      </c>
      <c r="U21" s="76">
        <f t="shared" ca="1" si="1"/>
        <v>0</v>
      </c>
      <c r="W21" s="76">
        <f t="shared" ca="1" si="2"/>
        <v>0</v>
      </c>
      <c r="X21" s="76">
        <f t="shared" ca="1" si="3"/>
        <v>0</v>
      </c>
      <c r="Y21" s="76">
        <f t="shared" ca="1" si="4"/>
        <v>0</v>
      </c>
      <c r="Z21" s="76">
        <f ca="1">IF(Stammdaten!$C$20=1,IF(W21=1,1,),IF(Stammdaten!$C$20=2,IF(AND(W21=1,X21=1),1,),IF(Stammdaten!$C$20=3,IF(AND(W21=1,X21=1,Y21=1),1,),)))</f>
        <v>0</v>
      </c>
    </row>
    <row r="22" spans="1:26" ht="24.75" customHeight="1">
      <c r="A22" s="466" t="str">
        <f t="shared" ca="1" si="6"/>
        <v/>
      </c>
      <c r="B22" s="66" t="str">
        <f t="array" aca="1" ref="B22" ca="1">IFERROR(INDEX('Erg Alle'!$B$1:$B$65,LARGE(('Erg Alle'!$G$1:$G$65=$G$3)*(ROW('Erg Alle'!$G$1:$G$65)),COUNTIF('Erg Alle'!$G$1:$G$65,$G$3)+1-ROW(C17))),"")</f>
        <v/>
      </c>
      <c r="C22" s="67" t="str">
        <f t="array" aca="1" ref="C22" ca="1">IFERROR(INDEX('Erg Alle'!$C$1:$C$65,LARGE(('Erg Alle'!$G$1:$G$65=$G$3)*(ROW('Erg Alle'!$G$1:$G$65)),COUNTIF('Erg Alle'!$G$1:$G$65,$G$3)+1-ROW(C17))),"")</f>
        <v/>
      </c>
      <c r="D22" s="68" t="str">
        <f t="array" aca="1" ref="D22" ca="1">IFERROR(INDEX('Erg Alle'!$D$1:$D$65,LARGE(('Erg Alle'!$G$1:$G$65=$G$3)*(ROW('Erg Alle'!$G$1:$G$65)),COUNTIF('Erg Alle'!$G$1:$G$65,$G$3)+1-ROW(C17))),"")</f>
        <v/>
      </c>
      <c r="E22" s="67" t="str">
        <f t="array" aca="1" ref="E22" ca="1">IFERROR(INDEX('Erg Alle'!$E$1:$E$65,LARGE(('Erg Alle'!$G$1:$G$65=$G$3)*(ROW('Erg Alle'!$G$1:$G$65)),COUNTIF('Erg Alle'!$G$1:$G$65,$G$3)+1-ROW(C17))),"")</f>
        <v/>
      </c>
      <c r="F22" s="69" t="str">
        <f t="array" aca="1" ref="F22" ca="1">IFERROR(INDEX('Erg Alle'!$F$1:$F$65,LARGE(('Erg Alle'!$G$1:$G$65=$G$3)*(ROW('Erg Alle'!$G$1:$G$65)),COUNTIF('Erg Alle'!$G$1:$G$65,$G$3)+1-ROW(C17))),"")</f>
        <v/>
      </c>
      <c r="G22" s="538" t="str">
        <f t="array" aca="1" ref="G22" ca="1">IFERROR(INDEX('Erg Alle'!$G$1:$G$65,LARGE(('Erg Alle'!$G$1:$G$65=$G$3)*(ROW('Erg Alle'!$G$1:$G$65)),COUNTIF('Erg Alle'!$G$1:$G$65,$G$3)+1-ROW(C17))),"")</f>
        <v/>
      </c>
      <c r="H22" s="70" t="str">
        <f t="array" aca="1" ref="H22" ca="1">IFERROR(INDEX('Erg Alle'!$H$1:$H$65,LARGE(('Erg Alle'!$G$1:$G$65=$G$3)*(ROW('Erg Alle'!$G$1:$G$65)),COUNTIF('Erg Alle'!$G$1:$G$65,$G$3)+1-ROW(C17))),"")</f>
        <v/>
      </c>
      <c r="I22" s="71" t="str">
        <f t="array" aca="1" ref="I22" ca="1">IFERROR(INDEX('Erg Alle'!$I$1:$I$65,LARGE(('Erg Alle'!$G$1:$G$65=$G$3)*(ROW('Erg Alle'!$G$1:$G$65)),COUNTIF('Erg Alle'!$G$1:$G$65,$G$3)+1-ROW(C17))),"")</f>
        <v/>
      </c>
      <c r="J22" s="70" t="str">
        <f t="array" aca="1" ref="J22" ca="1">IFERROR(INDEX('Erg Alle'!$J$1:$J$65,LARGE(('Erg Alle'!$G$1:$G$65=$G$3)*(ROW('Erg Alle'!$G$1:$G$65)),COUNTIF('Erg Alle'!$G$1:$G$65,$G$3)+1-ROW(C17))),"")</f>
        <v/>
      </c>
      <c r="K22" s="71" t="str">
        <f t="array" aca="1" ref="K22" ca="1">IFERROR(INDEX('Erg Alle'!$K$1:$K$65,LARGE(('Erg Alle'!$G$1:$G$65=$G$3)*(ROW('Erg Alle'!$G$1:$G$65)),COUNTIF('Erg Alle'!$G$1:$G$65,$G$3)+1-ROW(C17))),"")</f>
        <v/>
      </c>
      <c r="L22" s="70" t="str">
        <f t="array" aca="1" ref="L22" ca="1">IFERROR(INDEX('Erg Alle'!$L$1:$L$65,LARGE(('Erg Alle'!$G$1:$G$65=$G$3)*(ROW('Erg Alle'!$G$1:$G$65)),COUNTIF('Erg Alle'!$G$1:$G$65,$G$3)+1-ROW(C17))),"")</f>
        <v/>
      </c>
      <c r="M22" s="71" t="str">
        <f t="array" aca="1" ref="M22" ca="1">IFERROR(INDEX('Erg Alle'!$M$1:$M$65,LARGE(('Erg Alle'!$G$1:$G$65=$G$3)*(ROW('Erg Alle'!$G$1:$G$65)),COUNTIF('Erg Alle'!$G$1:$G$65,$G$3)+1-ROW(C17))),"")</f>
        <v/>
      </c>
      <c r="N22" s="72" t="str">
        <f t="array" aca="1" ref="N22" ca="1">IFERROR(INDEX('Erg Alle'!$N$1:$N$65,LARGE(('Erg Alle'!$G$1:$G$65=$G$3)*(ROW('Erg Alle'!$G$1:$G$65)),COUNTIF('Erg Alle'!$G$1:$G$65,$G$3)+1-ROW(C17))),"")</f>
        <v/>
      </c>
      <c r="O22" s="72" t="str">
        <f t="array" aca="1" ref="O22" ca="1">IFERROR(INDEX('Erg Alle'!$O$1:$O$65,LARGE(('Erg Alle'!$G$1:$G$65=$G$3)*(ROW('Erg Alle'!$G$1:$G$65)),COUNTIF('Erg Alle'!$G$1:$G$65,$G$3)+1-ROW(C17))),"")</f>
        <v/>
      </c>
      <c r="P22" s="471" t="str">
        <f t="array" aca="1" ref="P22" ca="1">IFERROR(INDEX('Erg Alle'!$P$1:$P$65,LARGE(('Erg Alle'!$G$1:$G$65=$G$3)*(ROW('Erg Alle'!$G$1:$G$65)),COUNTIF('Erg Alle'!$G$1:$G$65,$G$3)+1-ROW(C17))),"")</f>
        <v/>
      </c>
      <c r="Q22" s="74" t="str">
        <f t="array" aca="1" ref="Q22" ca="1">IFERROR(INDEX('Erg Alle'!$Q$1:$Q$65,LARGE(('Erg Alle'!$G$1:$G$65=$G$3)*(ROW('Erg Alle'!$G$1:$G$65)),COUNTIF('Erg Alle'!$G$1:$G$65,$G$3)+1-ROW(C17))),"")</f>
        <v/>
      </c>
      <c r="R22" s="75"/>
      <c r="S22" s="147"/>
      <c r="T22" s="56">
        <f t="shared" ca="1" si="0"/>
        <v>0</v>
      </c>
      <c r="U22" s="76">
        <f t="shared" ca="1" si="1"/>
        <v>0</v>
      </c>
      <c r="W22" s="76">
        <f t="shared" ca="1" si="2"/>
        <v>0</v>
      </c>
      <c r="X22" s="76">
        <f t="shared" ca="1" si="3"/>
        <v>0</v>
      </c>
      <c r="Y22" s="76">
        <f t="shared" ca="1" si="4"/>
        <v>0</v>
      </c>
      <c r="Z22" s="76">
        <f ca="1">IF(Stammdaten!$C$20=1,IF(W22=1,1,),IF(Stammdaten!$C$20=2,IF(AND(W22=1,X22=1),1,),IF(Stammdaten!$C$20=3,IF(AND(W22=1,X22=1,Y22=1),1,),)))</f>
        <v>0</v>
      </c>
    </row>
    <row r="23" spans="1:26" ht="24.75" customHeight="1">
      <c r="A23" s="466" t="str">
        <f t="shared" ca="1" si="6"/>
        <v/>
      </c>
      <c r="B23" s="66" t="str">
        <f t="array" aca="1" ref="B23" ca="1">IFERROR(INDEX('Erg Alle'!$B$1:$B$65,LARGE(('Erg Alle'!$G$1:$G$65=$G$3)*(ROW('Erg Alle'!$G$1:$G$65)),COUNTIF('Erg Alle'!$G$1:$G$65,$G$3)+1-ROW(C18))),"")</f>
        <v/>
      </c>
      <c r="C23" s="67" t="str">
        <f t="array" aca="1" ref="C23" ca="1">IFERROR(INDEX('Erg Alle'!$C$1:$C$65,LARGE(('Erg Alle'!$G$1:$G$65=$G$3)*(ROW('Erg Alle'!$G$1:$G$65)),COUNTIF('Erg Alle'!$G$1:$G$65,$G$3)+1-ROW(C18))),"")</f>
        <v/>
      </c>
      <c r="D23" s="68" t="str">
        <f t="array" aca="1" ref="D23" ca="1">IFERROR(INDEX('Erg Alle'!$D$1:$D$65,LARGE(('Erg Alle'!$G$1:$G$65=$G$3)*(ROW('Erg Alle'!$G$1:$G$65)),COUNTIF('Erg Alle'!$G$1:$G$65,$G$3)+1-ROW(C18))),"")</f>
        <v/>
      </c>
      <c r="E23" s="67" t="str">
        <f t="array" aca="1" ref="E23" ca="1">IFERROR(INDEX('Erg Alle'!$E$1:$E$65,LARGE(('Erg Alle'!$G$1:$G$65=$G$3)*(ROW('Erg Alle'!$G$1:$G$65)),COUNTIF('Erg Alle'!$G$1:$G$65,$G$3)+1-ROW(C18))),"")</f>
        <v/>
      </c>
      <c r="F23" s="69" t="str">
        <f t="array" aca="1" ref="F23" ca="1">IFERROR(INDEX('Erg Alle'!$F$1:$F$65,LARGE(('Erg Alle'!$G$1:$G$65=$G$3)*(ROW('Erg Alle'!$G$1:$G$65)),COUNTIF('Erg Alle'!$G$1:$G$65,$G$3)+1-ROW(C18))),"")</f>
        <v/>
      </c>
      <c r="G23" s="538" t="str">
        <f t="array" aca="1" ref="G23" ca="1">IFERROR(INDEX('Erg Alle'!$G$1:$G$65,LARGE(('Erg Alle'!$G$1:$G$65=$G$3)*(ROW('Erg Alle'!$G$1:$G$65)),COUNTIF('Erg Alle'!$G$1:$G$65,$G$3)+1-ROW(C18))),"")</f>
        <v/>
      </c>
      <c r="H23" s="70" t="str">
        <f t="array" aca="1" ref="H23" ca="1">IFERROR(INDEX('Erg Alle'!$H$1:$H$65,LARGE(('Erg Alle'!$G$1:$G$65=$G$3)*(ROW('Erg Alle'!$G$1:$G$65)),COUNTIF('Erg Alle'!$G$1:$G$65,$G$3)+1-ROW(C18))),"")</f>
        <v/>
      </c>
      <c r="I23" s="71" t="str">
        <f t="array" aca="1" ref="I23" ca="1">IFERROR(INDEX('Erg Alle'!$I$1:$I$65,LARGE(('Erg Alle'!$G$1:$G$65=$G$3)*(ROW('Erg Alle'!$G$1:$G$65)),COUNTIF('Erg Alle'!$G$1:$G$65,$G$3)+1-ROW(C18))),"")</f>
        <v/>
      </c>
      <c r="J23" s="70" t="str">
        <f t="array" aca="1" ref="J23" ca="1">IFERROR(INDEX('Erg Alle'!$J$1:$J$65,LARGE(('Erg Alle'!$G$1:$G$65=$G$3)*(ROW('Erg Alle'!$G$1:$G$65)),COUNTIF('Erg Alle'!$G$1:$G$65,$G$3)+1-ROW(C18))),"")</f>
        <v/>
      </c>
      <c r="K23" s="71" t="str">
        <f t="array" aca="1" ref="K23" ca="1">IFERROR(INDEX('Erg Alle'!$K$1:$K$65,LARGE(('Erg Alle'!$G$1:$G$65=$G$3)*(ROW('Erg Alle'!$G$1:$G$65)),COUNTIF('Erg Alle'!$G$1:$G$65,$G$3)+1-ROW(C18))),"")</f>
        <v/>
      </c>
      <c r="L23" s="70" t="str">
        <f t="array" aca="1" ref="L23" ca="1">IFERROR(INDEX('Erg Alle'!$L$1:$L$65,LARGE(('Erg Alle'!$G$1:$G$65=$G$3)*(ROW('Erg Alle'!$G$1:$G$65)),COUNTIF('Erg Alle'!$G$1:$G$65,$G$3)+1-ROW(C18))),"")</f>
        <v/>
      </c>
      <c r="M23" s="71" t="str">
        <f t="array" aca="1" ref="M23" ca="1">IFERROR(INDEX('Erg Alle'!$M$1:$M$65,LARGE(('Erg Alle'!$G$1:$G$65=$G$3)*(ROW('Erg Alle'!$G$1:$G$65)),COUNTIF('Erg Alle'!$G$1:$G$65,$G$3)+1-ROW(C18))),"")</f>
        <v/>
      </c>
      <c r="N23" s="72" t="str">
        <f t="array" aca="1" ref="N23" ca="1">IFERROR(INDEX('Erg Alle'!$N$1:$N$65,LARGE(('Erg Alle'!$G$1:$G$65=$G$3)*(ROW('Erg Alle'!$G$1:$G$65)),COUNTIF('Erg Alle'!$G$1:$G$65,$G$3)+1-ROW(C18))),"")</f>
        <v/>
      </c>
      <c r="O23" s="72" t="str">
        <f t="array" aca="1" ref="O23" ca="1">IFERROR(INDEX('Erg Alle'!$O$1:$O$65,LARGE(('Erg Alle'!$G$1:$G$65=$G$3)*(ROW('Erg Alle'!$G$1:$G$65)),COUNTIF('Erg Alle'!$G$1:$G$65,$G$3)+1-ROW(C18))),"")</f>
        <v/>
      </c>
      <c r="P23" s="471" t="str">
        <f t="array" aca="1" ref="P23" ca="1">IFERROR(INDEX('Erg Alle'!$P$1:$P$65,LARGE(('Erg Alle'!$G$1:$G$65=$G$3)*(ROW('Erg Alle'!$G$1:$G$65)),COUNTIF('Erg Alle'!$G$1:$G$65,$G$3)+1-ROW(C18))),"")</f>
        <v/>
      </c>
      <c r="Q23" s="74" t="str">
        <f t="array" aca="1" ref="Q23" ca="1">IFERROR(INDEX('Erg Alle'!$Q$1:$Q$65,LARGE(('Erg Alle'!$G$1:$G$65=$G$3)*(ROW('Erg Alle'!$G$1:$G$65)),COUNTIF('Erg Alle'!$G$1:$G$65,$G$3)+1-ROW(C18))),"")</f>
        <v/>
      </c>
      <c r="R23" s="75"/>
      <c r="S23" s="147"/>
      <c r="T23" s="56">
        <f t="shared" ca="1" si="0"/>
        <v>0</v>
      </c>
      <c r="U23" s="76">
        <f t="shared" ca="1" si="1"/>
        <v>0</v>
      </c>
      <c r="W23" s="76">
        <f t="shared" ca="1" si="2"/>
        <v>0</v>
      </c>
      <c r="X23" s="76">
        <f t="shared" ca="1" si="3"/>
        <v>0</v>
      </c>
      <c r="Y23" s="76">
        <f t="shared" ca="1" si="4"/>
        <v>0</v>
      </c>
      <c r="Z23" s="76">
        <f ca="1">IF(Stammdaten!$C$20=1,IF(W23=1,1,),IF(Stammdaten!$C$20=2,IF(AND(W23=1,X23=1),1,),IF(Stammdaten!$C$20=3,IF(AND(W23=1,X23=1,Y23=1),1,),)))</f>
        <v>0</v>
      </c>
    </row>
    <row r="24" spans="1:26" ht="24.75" customHeight="1">
      <c r="A24" s="466" t="str">
        <f t="shared" ca="1" si="6"/>
        <v/>
      </c>
      <c r="B24" s="66" t="str">
        <f t="array" aca="1" ref="B24" ca="1">IFERROR(INDEX('Erg Alle'!$B$1:$B$65,LARGE(('Erg Alle'!$G$1:$G$65=$G$3)*(ROW('Erg Alle'!$G$1:$G$65)),COUNTIF('Erg Alle'!$G$1:$G$65,$G$3)+1-ROW(C19))),"")</f>
        <v/>
      </c>
      <c r="C24" s="67" t="str">
        <f t="array" aca="1" ref="C24" ca="1">IFERROR(INDEX('Erg Alle'!$C$1:$C$65,LARGE(('Erg Alle'!$G$1:$G$65=$G$3)*(ROW('Erg Alle'!$G$1:$G$65)),COUNTIF('Erg Alle'!$G$1:$G$65,$G$3)+1-ROW(C19))),"")</f>
        <v/>
      </c>
      <c r="D24" s="68" t="str">
        <f t="array" aca="1" ref="D24" ca="1">IFERROR(INDEX('Erg Alle'!$D$1:$D$65,LARGE(('Erg Alle'!$G$1:$G$65=$G$3)*(ROW('Erg Alle'!$G$1:$G$65)),COUNTIF('Erg Alle'!$G$1:$G$65,$G$3)+1-ROW(C19))),"")</f>
        <v/>
      </c>
      <c r="E24" s="67" t="str">
        <f t="array" aca="1" ref="E24" ca="1">IFERROR(INDEX('Erg Alle'!$E$1:$E$65,LARGE(('Erg Alle'!$G$1:$G$65=$G$3)*(ROW('Erg Alle'!$G$1:$G$65)),COUNTIF('Erg Alle'!$G$1:$G$65,$G$3)+1-ROW(C19))),"")</f>
        <v/>
      </c>
      <c r="F24" s="69" t="str">
        <f t="array" aca="1" ref="F24" ca="1">IFERROR(INDEX('Erg Alle'!$F$1:$F$65,LARGE(('Erg Alle'!$G$1:$G$65=$G$3)*(ROW('Erg Alle'!$G$1:$G$65)),COUNTIF('Erg Alle'!$G$1:$G$65,$G$3)+1-ROW(C19))),"")</f>
        <v/>
      </c>
      <c r="G24" s="538" t="str">
        <f t="array" aca="1" ref="G24" ca="1">IFERROR(INDEX('Erg Alle'!$G$1:$G$65,LARGE(('Erg Alle'!$G$1:$G$65=$G$3)*(ROW('Erg Alle'!$G$1:$G$65)),COUNTIF('Erg Alle'!$G$1:$G$65,$G$3)+1-ROW(C19))),"")</f>
        <v/>
      </c>
      <c r="H24" s="70" t="str">
        <f t="array" aca="1" ref="H24" ca="1">IFERROR(INDEX('Erg Alle'!$H$1:$H$65,LARGE(('Erg Alle'!$G$1:$G$65=$G$3)*(ROW('Erg Alle'!$G$1:$G$65)),COUNTIF('Erg Alle'!$G$1:$G$65,$G$3)+1-ROW(C19))),"")</f>
        <v/>
      </c>
      <c r="I24" s="71" t="str">
        <f t="array" aca="1" ref="I24" ca="1">IFERROR(INDEX('Erg Alle'!$I$1:$I$65,LARGE(('Erg Alle'!$G$1:$G$65=$G$3)*(ROW('Erg Alle'!$G$1:$G$65)),COUNTIF('Erg Alle'!$G$1:$G$65,$G$3)+1-ROW(C19))),"")</f>
        <v/>
      </c>
      <c r="J24" s="70" t="str">
        <f t="array" aca="1" ref="J24" ca="1">IFERROR(INDEX('Erg Alle'!$J$1:$J$65,LARGE(('Erg Alle'!$G$1:$G$65=$G$3)*(ROW('Erg Alle'!$G$1:$G$65)),COUNTIF('Erg Alle'!$G$1:$G$65,$G$3)+1-ROW(C19))),"")</f>
        <v/>
      </c>
      <c r="K24" s="71" t="str">
        <f t="array" aca="1" ref="K24" ca="1">IFERROR(INDEX('Erg Alle'!$K$1:$K$65,LARGE(('Erg Alle'!$G$1:$G$65=$G$3)*(ROW('Erg Alle'!$G$1:$G$65)),COUNTIF('Erg Alle'!$G$1:$G$65,$G$3)+1-ROW(C19))),"")</f>
        <v/>
      </c>
      <c r="L24" s="70" t="str">
        <f t="array" aca="1" ref="L24" ca="1">IFERROR(INDEX('Erg Alle'!$L$1:$L$65,LARGE(('Erg Alle'!$G$1:$G$65=$G$3)*(ROW('Erg Alle'!$G$1:$G$65)),COUNTIF('Erg Alle'!$G$1:$G$65,$G$3)+1-ROW(C19))),"")</f>
        <v/>
      </c>
      <c r="M24" s="71" t="str">
        <f t="array" aca="1" ref="M24" ca="1">IFERROR(INDEX('Erg Alle'!$M$1:$M$65,LARGE(('Erg Alle'!$G$1:$G$65=$G$3)*(ROW('Erg Alle'!$G$1:$G$65)),COUNTIF('Erg Alle'!$G$1:$G$65,$G$3)+1-ROW(C19))),"")</f>
        <v/>
      </c>
      <c r="N24" s="72" t="str">
        <f t="array" aca="1" ref="N24" ca="1">IFERROR(INDEX('Erg Alle'!$N$1:$N$65,LARGE(('Erg Alle'!$G$1:$G$65=$G$3)*(ROW('Erg Alle'!$G$1:$G$65)),COUNTIF('Erg Alle'!$G$1:$G$65,$G$3)+1-ROW(C19))),"")</f>
        <v/>
      </c>
      <c r="O24" s="72" t="str">
        <f t="array" aca="1" ref="O24" ca="1">IFERROR(INDEX('Erg Alle'!$O$1:$O$65,LARGE(('Erg Alle'!$G$1:$G$65=$G$3)*(ROW('Erg Alle'!$G$1:$G$65)),COUNTIF('Erg Alle'!$G$1:$G$65,$G$3)+1-ROW(C19))),"")</f>
        <v/>
      </c>
      <c r="P24" s="471" t="str">
        <f t="array" aca="1" ref="P24" ca="1">IFERROR(INDEX('Erg Alle'!$P$1:$P$65,LARGE(('Erg Alle'!$G$1:$G$65=$G$3)*(ROW('Erg Alle'!$G$1:$G$65)),COUNTIF('Erg Alle'!$G$1:$G$65,$G$3)+1-ROW(C19))),"")</f>
        <v/>
      </c>
      <c r="Q24" s="74" t="str">
        <f t="array" aca="1" ref="Q24" ca="1">IFERROR(INDEX('Erg Alle'!$Q$1:$Q$65,LARGE(('Erg Alle'!$G$1:$G$65=$G$3)*(ROW('Erg Alle'!$G$1:$G$65)),COUNTIF('Erg Alle'!$G$1:$G$65,$G$3)+1-ROW(C19))),"")</f>
        <v/>
      </c>
      <c r="R24" s="75"/>
      <c r="S24" s="147"/>
      <c r="T24" s="56">
        <f t="shared" ca="1" si="0"/>
        <v>0</v>
      </c>
      <c r="U24" s="76">
        <f t="shared" ca="1" si="1"/>
        <v>0</v>
      </c>
      <c r="W24" s="76">
        <f t="shared" ca="1" si="2"/>
        <v>0</v>
      </c>
      <c r="X24" s="76">
        <f t="shared" ca="1" si="3"/>
        <v>0</v>
      </c>
      <c r="Y24" s="76">
        <f t="shared" ca="1" si="4"/>
        <v>0</v>
      </c>
      <c r="Z24" s="76">
        <f ca="1">IF(Stammdaten!$C$20=1,IF(W24=1,1,),IF(Stammdaten!$C$20=2,IF(AND(W24=1,X24=1),1,),IF(Stammdaten!$C$20=3,IF(AND(W24=1,X24=1,Y24=1),1,),)))</f>
        <v>0</v>
      </c>
    </row>
    <row r="25" spans="1:26" ht="24.75" customHeight="1">
      <c r="A25" s="466" t="str">
        <f t="shared" ca="1" si="6"/>
        <v/>
      </c>
      <c r="B25" s="66" t="str">
        <f t="array" aca="1" ref="B25" ca="1">IFERROR(INDEX('Erg Alle'!$B$1:$B$65,LARGE(('Erg Alle'!$G$1:$G$65=$G$3)*(ROW('Erg Alle'!$G$1:$G$65)),COUNTIF('Erg Alle'!$G$1:$G$65,$G$3)+1-ROW(C20))),"")</f>
        <v/>
      </c>
      <c r="C25" s="67" t="str">
        <f t="array" aca="1" ref="C25" ca="1">IFERROR(INDEX('Erg Alle'!$C$1:$C$65,LARGE(('Erg Alle'!$G$1:$G$65=$G$3)*(ROW('Erg Alle'!$G$1:$G$65)),COUNTIF('Erg Alle'!$G$1:$G$65,$G$3)+1-ROW(C20))),"")</f>
        <v/>
      </c>
      <c r="D25" s="68" t="str">
        <f t="array" aca="1" ref="D25" ca="1">IFERROR(INDEX('Erg Alle'!$D$1:$D$65,LARGE(('Erg Alle'!$G$1:$G$65=$G$3)*(ROW('Erg Alle'!$G$1:$G$65)),COUNTIF('Erg Alle'!$G$1:$G$65,$G$3)+1-ROW(C20))),"")</f>
        <v/>
      </c>
      <c r="E25" s="67" t="str">
        <f t="array" aca="1" ref="E25" ca="1">IFERROR(INDEX('Erg Alle'!$E$1:$E$65,LARGE(('Erg Alle'!$G$1:$G$65=$G$3)*(ROW('Erg Alle'!$G$1:$G$65)),COUNTIF('Erg Alle'!$G$1:$G$65,$G$3)+1-ROW(C20))),"")</f>
        <v/>
      </c>
      <c r="F25" s="69" t="str">
        <f t="array" aca="1" ref="F25" ca="1">IFERROR(INDEX('Erg Alle'!$F$1:$F$65,LARGE(('Erg Alle'!$G$1:$G$65=$G$3)*(ROW('Erg Alle'!$G$1:$G$65)),COUNTIF('Erg Alle'!$G$1:$G$65,$G$3)+1-ROW(C20))),"")</f>
        <v/>
      </c>
      <c r="G25" s="538" t="str">
        <f t="array" aca="1" ref="G25" ca="1">IFERROR(INDEX('Erg Alle'!$G$1:$G$65,LARGE(('Erg Alle'!$G$1:$G$65=$G$3)*(ROW('Erg Alle'!$G$1:$G$65)),COUNTIF('Erg Alle'!$G$1:$G$65,$G$3)+1-ROW(C20))),"")</f>
        <v/>
      </c>
      <c r="H25" s="70" t="str">
        <f t="array" aca="1" ref="H25" ca="1">IFERROR(INDEX('Erg Alle'!$H$1:$H$65,LARGE(('Erg Alle'!$G$1:$G$65=$G$3)*(ROW('Erg Alle'!$G$1:$G$65)),COUNTIF('Erg Alle'!$G$1:$G$65,$G$3)+1-ROW(C20))),"")</f>
        <v/>
      </c>
      <c r="I25" s="71" t="str">
        <f t="array" aca="1" ref="I25" ca="1">IFERROR(INDEX('Erg Alle'!$I$1:$I$65,LARGE(('Erg Alle'!$G$1:$G$65=$G$3)*(ROW('Erg Alle'!$G$1:$G$65)),COUNTIF('Erg Alle'!$G$1:$G$65,$G$3)+1-ROW(C20))),"")</f>
        <v/>
      </c>
      <c r="J25" s="70" t="str">
        <f t="array" aca="1" ref="J25" ca="1">IFERROR(INDEX('Erg Alle'!$J$1:$J$65,LARGE(('Erg Alle'!$G$1:$G$65=$G$3)*(ROW('Erg Alle'!$G$1:$G$65)),COUNTIF('Erg Alle'!$G$1:$G$65,$G$3)+1-ROW(C20))),"")</f>
        <v/>
      </c>
      <c r="K25" s="71" t="str">
        <f t="array" aca="1" ref="K25" ca="1">IFERROR(INDEX('Erg Alle'!$K$1:$K$65,LARGE(('Erg Alle'!$G$1:$G$65=$G$3)*(ROW('Erg Alle'!$G$1:$G$65)),COUNTIF('Erg Alle'!$G$1:$G$65,$G$3)+1-ROW(C20))),"")</f>
        <v/>
      </c>
      <c r="L25" s="70" t="str">
        <f t="array" aca="1" ref="L25" ca="1">IFERROR(INDEX('Erg Alle'!$L$1:$L$65,LARGE(('Erg Alle'!$G$1:$G$65=$G$3)*(ROW('Erg Alle'!$G$1:$G$65)),COUNTIF('Erg Alle'!$G$1:$G$65,$G$3)+1-ROW(C20))),"")</f>
        <v/>
      </c>
      <c r="M25" s="71" t="str">
        <f t="array" aca="1" ref="M25" ca="1">IFERROR(INDEX('Erg Alle'!$M$1:$M$65,LARGE(('Erg Alle'!$G$1:$G$65=$G$3)*(ROW('Erg Alle'!$G$1:$G$65)),COUNTIF('Erg Alle'!$G$1:$G$65,$G$3)+1-ROW(C20))),"")</f>
        <v/>
      </c>
      <c r="N25" s="72" t="str">
        <f t="array" aca="1" ref="N25" ca="1">IFERROR(INDEX('Erg Alle'!$N$1:$N$65,LARGE(('Erg Alle'!$G$1:$G$65=$G$3)*(ROW('Erg Alle'!$G$1:$G$65)),COUNTIF('Erg Alle'!$G$1:$G$65,$G$3)+1-ROW(C20))),"")</f>
        <v/>
      </c>
      <c r="O25" s="72" t="str">
        <f t="array" aca="1" ref="O25" ca="1">IFERROR(INDEX('Erg Alle'!$O$1:$O$65,LARGE(('Erg Alle'!$G$1:$G$65=$G$3)*(ROW('Erg Alle'!$G$1:$G$65)),COUNTIF('Erg Alle'!$G$1:$G$65,$G$3)+1-ROW(C20))),"")</f>
        <v/>
      </c>
      <c r="P25" s="471" t="str">
        <f t="array" aca="1" ref="P25" ca="1">IFERROR(INDEX('Erg Alle'!$P$1:$P$65,LARGE(('Erg Alle'!$G$1:$G$65=$G$3)*(ROW('Erg Alle'!$G$1:$G$65)),COUNTIF('Erg Alle'!$G$1:$G$65,$G$3)+1-ROW(C20))),"")</f>
        <v/>
      </c>
      <c r="Q25" s="74" t="str">
        <f t="array" aca="1" ref="Q25" ca="1">IFERROR(INDEX('Erg Alle'!$Q$1:$Q$65,LARGE(('Erg Alle'!$G$1:$G$65=$G$3)*(ROW('Erg Alle'!$G$1:$G$65)),COUNTIF('Erg Alle'!$G$1:$G$65,$G$3)+1-ROW(C20))),"")</f>
        <v/>
      </c>
      <c r="R25" s="75"/>
      <c r="S25" s="147"/>
      <c r="T25" s="56">
        <f t="shared" ca="1" si="0"/>
        <v>0</v>
      </c>
      <c r="U25" s="76">
        <f t="shared" ca="1" si="1"/>
        <v>0</v>
      </c>
      <c r="W25" s="76">
        <f t="shared" ca="1" si="2"/>
        <v>0</v>
      </c>
      <c r="X25" s="76">
        <f t="shared" ca="1" si="3"/>
        <v>0</v>
      </c>
      <c r="Y25" s="76">
        <f t="shared" ca="1" si="4"/>
        <v>0</v>
      </c>
      <c r="Z25" s="76">
        <f ca="1">IF(Stammdaten!$C$20=1,IF(W25=1,1,),IF(Stammdaten!$C$20=2,IF(AND(W25=1,X25=1),1,),IF(Stammdaten!$C$20=3,IF(AND(W25=1,X25=1,Y25=1),1,),)))</f>
        <v>0</v>
      </c>
    </row>
    <row r="26" spans="1:26" ht="24.75" customHeight="1">
      <c r="A26" s="466" t="str">
        <f t="shared" ca="1" si="6"/>
        <v/>
      </c>
      <c r="B26" s="66" t="str">
        <f t="array" aca="1" ref="B26" ca="1">IFERROR(INDEX('Erg Alle'!$B$1:$B$65,LARGE(('Erg Alle'!$G$1:$G$65=$G$3)*(ROW('Erg Alle'!$G$1:$G$65)),COUNTIF('Erg Alle'!$G$1:$G$65,$G$3)+1-ROW(C21))),"")</f>
        <v/>
      </c>
      <c r="C26" s="67" t="str">
        <f t="array" aca="1" ref="C26" ca="1">IFERROR(INDEX('Erg Alle'!$C$1:$C$65,LARGE(('Erg Alle'!$G$1:$G$65=$G$3)*(ROW('Erg Alle'!$G$1:$G$65)),COUNTIF('Erg Alle'!$G$1:$G$65,$G$3)+1-ROW(C21))),"")</f>
        <v/>
      </c>
      <c r="D26" s="68" t="str">
        <f t="array" aca="1" ref="D26" ca="1">IFERROR(INDEX('Erg Alle'!$D$1:$D$65,LARGE(('Erg Alle'!$G$1:$G$65=$G$3)*(ROW('Erg Alle'!$G$1:$G$65)),COUNTIF('Erg Alle'!$G$1:$G$65,$G$3)+1-ROW(C21))),"")</f>
        <v/>
      </c>
      <c r="E26" s="67" t="str">
        <f t="array" aca="1" ref="E26" ca="1">IFERROR(INDEX('Erg Alle'!$E$1:$E$65,LARGE(('Erg Alle'!$G$1:$G$65=$G$3)*(ROW('Erg Alle'!$G$1:$G$65)),COUNTIF('Erg Alle'!$G$1:$G$65,$G$3)+1-ROW(C21))),"")</f>
        <v/>
      </c>
      <c r="F26" s="69" t="str">
        <f t="array" aca="1" ref="F26" ca="1">IFERROR(INDEX('Erg Alle'!$F$1:$F$65,LARGE(('Erg Alle'!$G$1:$G$65=$G$3)*(ROW('Erg Alle'!$G$1:$G$65)),COUNTIF('Erg Alle'!$G$1:$G$65,$G$3)+1-ROW(C21))),"")</f>
        <v/>
      </c>
      <c r="G26" s="538" t="str">
        <f t="array" aca="1" ref="G26" ca="1">IFERROR(INDEX('Erg Alle'!$G$1:$G$65,LARGE(('Erg Alle'!$G$1:$G$65=$G$3)*(ROW('Erg Alle'!$G$1:$G$65)),COUNTIF('Erg Alle'!$G$1:$G$65,$G$3)+1-ROW(C21))),"")</f>
        <v/>
      </c>
      <c r="H26" s="70" t="str">
        <f t="array" aca="1" ref="H26" ca="1">IFERROR(INDEX('Erg Alle'!$H$1:$H$65,LARGE(('Erg Alle'!$G$1:$G$65=$G$3)*(ROW('Erg Alle'!$G$1:$G$65)),COUNTIF('Erg Alle'!$G$1:$G$65,$G$3)+1-ROW(C21))),"")</f>
        <v/>
      </c>
      <c r="I26" s="71" t="str">
        <f t="array" aca="1" ref="I26" ca="1">IFERROR(INDEX('Erg Alle'!$I$1:$I$65,LARGE(('Erg Alle'!$G$1:$G$65=$G$3)*(ROW('Erg Alle'!$G$1:$G$65)),COUNTIF('Erg Alle'!$G$1:$G$65,$G$3)+1-ROW(C21))),"")</f>
        <v/>
      </c>
      <c r="J26" s="70" t="str">
        <f t="array" aca="1" ref="J26" ca="1">IFERROR(INDEX('Erg Alle'!$J$1:$J$65,LARGE(('Erg Alle'!$G$1:$G$65=$G$3)*(ROW('Erg Alle'!$G$1:$G$65)),COUNTIF('Erg Alle'!$G$1:$G$65,$G$3)+1-ROW(C21))),"")</f>
        <v/>
      </c>
      <c r="K26" s="71" t="str">
        <f t="array" aca="1" ref="K26" ca="1">IFERROR(INDEX('Erg Alle'!$K$1:$K$65,LARGE(('Erg Alle'!$G$1:$G$65=$G$3)*(ROW('Erg Alle'!$G$1:$G$65)),COUNTIF('Erg Alle'!$G$1:$G$65,$G$3)+1-ROW(C21))),"")</f>
        <v/>
      </c>
      <c r="L26" s="70" t="str">
        <f t="array" aca="1" ref="L26" ca="1">IFERROR(INDEX('Erg Alle'!$L$1:$L$65,LARGE(('Erg Alle'!$G$1:$G$65=$G$3)*(ROW('Erg Alle'!$G$1:$G$65)),COUNTIF('Erg Alle'!$G$1:$G$65,$G$3)+1-ROW(C21))),"")</f>
        <v/>
      </c>
      <c r="M26" s="71" t="str">
        <f t="array" aca="1" ref="M26" ca="1">IFERROR(INDEX('Erg Alle'!$M$1:$M$65,LARGE(('Erg Alle'!$G$1:$G$65=$G$3)*(ROW('Erg Alle'!$G$1:$G$65)),COUNTIF('Erg Alle'!$G$1:$G$65,$G$3)+1-ROW(C21))),"")</f>
        <v/>
      </c>
      <c r="N26" s="72" t="str">
        <f t="array" aca="1" ref="N26" ca="1">IFERROR(INDEX('Erg Alle'!$N$1:$N$65,LARGE(('Erg Alle'!$G$1:$G$65=$G$3)*(ROW('Erg Alle'!$G$1:$G$65)),COUNTIF('Erg Alle'!$G$1:$G$65,$G$3)+1-ROW(C21))),"")</f>
        <v/>
      </c>
      <c r="O26" s="72" t="str">
        <f t="array" aca="1" ref="O26" ca="1">IFERROR(INDEX('Erg Alle'!$O$1:$O$65,LARGE(('Erg Alle'!$G$1:$G$65=$G$3)*(ROW('Erg Alle'!$G$1:$G$65)),COUNTIF('Erg Alle'!$G$1:$G$65,$G$3)+1-ROW(C21))),"")</f>
        <v/>
      </c>
      <c r="P26" s="471" t="str">
        <f t="array" aca="1" ref="P26" ca="1">IFERROR(INDEX('Erg Alle'!$P$1:$P$65,LARGE(('Erg Alle'!$G$1:$G$65=$G$3)*(ROW('Erg Alle'!$G$1:$G$65)),COUNTIF('Erg Alle'!$G$1:$G$65,$G$3)+1-ROW(C21))),"")</f>
        <v/>
      </c>
      <c r="Q26" s="74" t="str">
        <f t="array" aca="1" ref="Q26" ca="1">IFERROR(INDEX('Erg Alle'!$Q$1:$Q$65,LARGE(('Erg Alle'!$G$1:$G$65=$G$3)*(ROW('Erg Alle'!$G$1:$G$65)),COUNTIF('Erg Alle'!$G$1:$G$65,$G$3)+1-ROW(C21))),"")</f>
        <v/>
      </c>
      <c r="R26" s="75"/>
      <c r="S26" s="147"/>
      <c r="T26" s="56">
        <f t="shared" ca="1" si="0"/>
        <v>0</v>
      </c>
      <c r="U26" s="76">
        <f t="shared" ca="1" si="1"/>
        <v>0</v>
      </c>
      <c r="W26" s="76">
        <f t="shared" ca="1" si="2"/>
        <v>0</v>
      </c>
      <c r="X26" s="76">
        <f t="shared" ca="1" si="3"/>
        <v>0</v>
      </c>
      <c r="Y26" s="76">
        <f t="shared" ca="1" si="4"/>
        <v>0</v>
      </c>
      <c r="Z26" s="76">
        <f ca="1">IF(Stammdaten!$C$20=1,IF(W26=1,1,),IF(Stammdaten!$C$20=2,IF(AND(W26=1,X26=1),1,),IF(Stammdaten!$C$20=3,IF(AND(W26=1,X26=1,Y26=1),1,),)))</f>
        <v>0</v>
      </c>
    </row>
    <row r="27" spans="1:26" ht="24.75" customHeight="1">
      <c r="A27" s="466" t="str">
        <f t="shared" ca="1" si="6"/>
        <v/>
      </c>
      <c r="B27" s="66" t="str">
        <f t="array" aca="1" ref="B27" ca="1">IFERROR(INDEX('Erg Alle'!$B$1:$B$65,LARGE(('Erg Alle'!$G$1:$G$65=$G$3)*(ROW('Erg Alle'!$G$1:$G$65)),COUNTIF('Erg Alle'!$G$1:$G$65,$G$3)+1-ROW(C22))),"")</f>
        <v/>
      </c>
      <c r="C27" s="67" t="str">
        <f t="array" aca="1" ref="C27" ca="1">IFERROR(INDEX('Erg Alle'!$C$1:$C$65,LARGE(('Erg Alle'!$G$1:$G$65=$G$3)*(ROW('Erg Alle'!$G$1:$G$65)),COUNTIF('Erg Alle'!$G$1:$G$65,$G$3)+1-ROW(C22))),"")</f>
        <v/>
      </c>
      <c r="D27" s="68" t="str">
        <f t="array" aca="1" ref="D27" ca="1">IFERROR(INDEX('Erg Alle'!$D$1:$D$65,LARGE(('Erg Alle'!$G$1:$G$65=$G$3)*(ROW('Erg Alle'!$G$1:$G$65)),COUNTIF('Erg Alle'!$G$1:$G$65,$G$3)+1-ROW(C22))),"")</f>
        <v/>
      </c>
      <c r="E27" s="67" t="str">
        <f t="array" aca="1" ref="E27" ca="1">IFERROR(INDEX('Erg Alle'!$E$1:$E$65,LARGE(('Erg Alle'!$G$1:$G$65=$G$3)*(ROW('Erg Alle'!$G$1:$G$65)),COUNTIF('Erg Alle'!$G$1:$G$65,$G$3)+1-ROW(C22))),"")</f>
        <v/>
      </c>
      <c r="F27" s="69" t="str">
        <f t="array" aca="1" ref="F27" ca="1">IFERROR(INDEX('Erg Alle'!$F$1:$F$65,LARGE(('Erg Alle'!$G$1:$G$65=$G$3)*(ROW('Erg Alle'!$G$1:$G$65)),COUNTIF('Erg Alle'!$G$1:$G$65,$G$3)+1-ROW(C22))),"")</f>
        <v/>
      </c>
      <c r="G27" s="538" t="str">
        <f t="array" aca="1" ref="G27" ca="1">IFERROR(INDEX('Erg Alle'!$G$1:$G$65,LARGE(('Erg Alle'!$G$1:$G$65=$G$3)*(ROW('Erg Alle'!$G$1:$G$65)),COUNTIF('Erg Alle'!$G$1:$G$65,$G$3)+1-ROW(C22))),"")</f>
        <v/>
      </c>
      <c r="H27" s="70" t="str">
        <f t="array" aca="1" ref="H27" ca="1">IFERROR(INDEX('Erg Alle'!$H$1:$H$65,LARGE(('Erg Alle'!$G$1:$G$65=$G$3)*(ROW('Erg Alle'!$G$1:$G$65)),COUNTIF('Erg Alle'!$G$1:$G$65,$G$3)+1-ROW(C22))),"")</f>
        <v/>
      </c>
      <c r="I27" s="71" t="str">
        <f t="array" aca="1" ref="I27" ca="1">IFERROR(INDEX('Erg Alle'!$I$1:$I$65,LARGE(('Erg Alle'!$G$1:$G$65=$G$3)*(ROW('Erg Alle'!$G$1:$G$65)),COUNTIF('Erg Alle'!$G$1:$G$65,$G$3)+1-ROW(C22))),"")</f>
        <v/>
      </c>
      <c r="J27" s="70" t="str">
        <f t="array" aca="1" ref="J27" ca="1">IFERROR(INDEX('Erg Alle'!$J$1:$J$65,LARGE(('Erg Alle'!$G$1:$G$65=$G$3)*(ROW('Erg Alle'!$G$1:$G$65)),COUNTIF('Erg Alle'!$G$1:$G$65,$G$3)+1-ROW(C22))),"")</f>
        <v/>
      </c>
      <c r="K27" s="71" t="str">
        <f t="array" aca="1" ref="K27" ca="1">IFERROR(INDEX('Erg Alle'!$K$1:$K$65,LARGE(('Erg Alle'!$G$1:$G$65=$G$3)*(ROW('Erg Alle'!$G$1:$G$65)),COUNTIF('Erg Alle'!$G$1:$G$65,$G$3)+1-ROW(C22))),"")</f>
        <v/>
      </c>
      <c r="L27" s="70" t="str">
        <f t="array" aca="1" ref="L27" ca="1">IFERROR(INDEX('Erg Alle'!$L$1:$L$65,LARGE(('Erg Alle'!$G$1:$G$65=$G$3)*(ROW('Erg Alle'!$G$1:$G$65)),COUNTIF('Erg Alle'!$G$1:$G$65,$G$3)+1-ROW(C22))),"")</f>
        <v/>
      </c>
      <c r="M27" s="71" t="str">
        <f t="array" aca="1" ref="M27" ca="1">IFERROR(INDEX('Erg Alle'!$M$1:$M$65,LARGE(('Erg Alle'!$G$1:$G$65=$G$3)*(ROW('Erg Alle'!$G$1:$G$65)),COUNTIF('Erg Alle'!$G$1:$G$65,$G$3)+1-ROW(C22))),"")</f>
        <v/>
      </c>
      <c r="N27" s="72" t="str">
        <f t="array" aca="1" ref="N27" ca="1">IFERROR(INDEX('Erg Alle'!$N$1:$N$65,LARGE(('Erg Alle'!$G$1:$G$65=$G$3)*(ROW('Erg Alle'!$G$1:$G$65)),COUNTIF('Erg Alle'!$G$1:$G$65,$G$3)+1-ROW(C22))),"")</f>
        <v/>
      </c>
      <c r="O27" s="72" t="str">
        <f t="array" aca="1" ref="O27" ca="1">IFERROR(INDEX('Erg Alle'!$O$1:$O$65,LARGE(('Erg Alle'!$G$1:$G$65=$G$3)*(ROW('Erg Alle'!$G$1:$G$65)),COUNTIF('Erg Alle'!$G$1:$G$65,$G$3)+1-ROW(C22))),"")</f>
        <v/>
      </c>
      <c r="P27" s="471" t="str">
        <f t="array" aca="1" ref="P27" ca="1">IFERROR(INDEX('Erg Alle'!$P$1:$P$65,LARGE(('Erg Alle'!$G$1:$G$65=$G$3)*(ROW('Erg Alle'!$G$1:$G$65)),COUNTIF('Erg Alle'!$G$1:$G$65,$G$3)+1-ROW(C22))),"")</f>
        <v/>
      </c>
      <c r="Q27" s="74" t="str">
        <f t="array" aca="1" ref="Q27" ca="1">IFERROR(INDEX('Erg Alle'!$Q$1:$Q$65,LARGE(('Erg Alle'!$G$1:$G$65=$G$3)*(ROW('Erg Alle'!$G$1:$G$65)),COUNTIF('Erg Alle'!$G$1:$G$65,$G$3)+1-ROW(C22))),"")</f>
        <v/>
      </c>
      <c r="R27" s="75"/>
      <c r="S27" s="147"/>
      <c r="T27" s="56">
        <f t="shared" ca="1" si="0"/>
        <v>0</v>
      </c>
      <c r="U27" s="76">
        <f t="shared" ca="1" si="1"/>
        <v>0</v>
      </c>
      <c r="W27" s="76">
        <f t="shared" ca="1" si="2"/>
        <v>0</v>
      </c>
      <c r="X27" s="76">
        <f t="shared" ca="1" si="3"/>
        <v>0</v>
      </c>
      <c r="Y27" s="76">
        <f t="shared" ca="1" si="4"/>
        <v>0</v>
      </c>
      <c r="Z27" s="76">
        <f ca="1">IF(Stammdaten!$C$20=1,IF(W27=1,1,),IF(Stammdaten!$C$20=2,IF(AND(W27=1,X27=1),1,),IF(Stammdaten!$C$20=3,IF(AND(W27=1,X27=1,Y27=1),1,),)))</f>
        <v>0</v>
      </c>
    </row>
    <row r="28" spans="1:26" ht="24.75" customHeight="1">
      <c r="A28" s="466" t="str">
        <f t="shared" ca="1" si="6"/>
        <v/>
      </c>
      <c r="B28" s="66" t="str">
        <f t="array" aca="1" ref="B28" ca="1">IFERROR(INDEX('Erg Alle'!$B$1:$B$65,LARGE(('Erg Alle'!$G$1:$G$65=$G$3)*(ROW('Erg Alle'!$G$1:$G$65)),COUNTIF('Erg Alle'!$G$1:$G$65,$G$3)+1-ROW(C23))),"")</f>
        <v/>
      </c>
      <c r="C28" s="67" t="str">
        <f t="array" aca="1" ref="C28" ca="1">IFERROR(INDEX('Erg Alle'!$C$1:$C$65,LARGE(('Erg Alle'!$G$1:$G$65=$G$3)*(ROW('Erg Alle'!$G$1:$G$65)),COUNTIF('Erg Alle'!$G$1:$G$65,$G$3)+1-ROW(C23))),"")</f>
        <v/>
      </c>
      <c r="D28" s="68" t="str">
        <f t="array" aca="1" ref="D28" ca="1">IFERROR(INDEX('Erg Alle'!$D$1:$D$65,LARGE(('Erg Alle'!$G$1:$G$65=$G$3)*(ROW('Erg Alle'!$G$1:$G$65)),COUNTIF('Erg Alle'!$G$1:$G$65,$G$3)+1-ROW(C23))),"")</f>
        <v/>
      </c>
      <c r="E28" s="67" t="str">
        <f t="array" aca="1" ref="E28" ca="1">IFERROR(INDEX('Erg Alle'!$E$1:$E$65,LARGE(('Erg Alle'!$G$1:$G$65=$G$3)*(ROW('Erg Alle'!$G$1:$G$65)),COUNTIF('Erg Alle'!$G$1:$G$65,$G$3)+1-ROW(C23))),"")</f>
        <v/>
      </c>
      <c r="F28" s="69" t="str">
        <f t="array" aca="1" ref="F28" ca="1">IFERROR(INDEX('Erg Alle'!$F$1:$F$65,LARGE(('Erg Alle'!$G$1:$G$65=$G$3)*(ROW('Erg Alle'!$G$1:$G$65)),COUNTIF('Erg Alle'!$G$1:$G$65,$G$3)+1-ROW(C23))),"")</f>
        <v/>
      </c>
      <c r="G28" s="538" t="str">
        <f t="array" aca="1" ref="G28" ca="1">IFERROR(INDEX('Erg Alle'!$G$1:$G$65,LARGE(('Erg Alle'!$G$1:$G$65=$G$3)*(ROW('Erg Alle'!$G$1:$G$65)),COUNTIF('Erg Alle'!$G$1:$G$65,$G$3)+1-ROW(C23))),"")</f>
        <v/>
      </c>
      <c r="H28" s="70" t="str">
        <f t="array" aca="1" ref="H28" ca="1">IFERROR(INDEX('Erg Alle'!$H$1:$H$65,LARGE(('Erg Alle'!$G$1:$G$65=$G$3)*(ROW('Erg Alle'!$G$1:$G$65)),COUNTIF('Erg Alle'!$G$1:$G$65,$G$3)+1-ROW(C23))),"")</f>
        <v/>
      </c>
      <c r="I28" s="71" t="str">
        <f t="array" aca="1" ref="I28" ca="1">IFERROR(INDEX('Erg Alle'!$I$1:$I$65,LARGE(('Erg Alle'!$G$1:$G$65=$G$3)*(ROW('Erg Alle'!$G$1:$G$65)),COUNTIF('Erg Alle'!$G$1:$G$65,$G$3)+1-ROW(C23))),"")</f>
        <v/>
      </c>
      <c r="J28" s="70" t="str">
        <f t="array" aca="1" ref="J28" ca="1">IFERROR(INDEX('Erg Alle'!$J$1:$J$65,LARGE(('Erg Alle'!$G$1:$G$65=$G$3)*(ROW('Erg Alle'!$G$1:$G$65)),COUNTIF('Erg Alle'!$G$1:$G$65,$G$3)+1-ROW(C23))),"")</f>
        <v/>
      </c>
      <c r="K28" s="71" t="str">
        <f t="array" aca="1" ref="K28" ca="1">IFERROR(INDEX('Erg Alle'!$K$1:$K$65,LARGE(('Erg Alle'!$G$1:$G$65=$G$3)*(ROW('Erg Alle'!$G$1:$G$65)),COUNTIF('Erg Alle'!$G$1:$G$65,$G$3)+1-ROW(C23))),"")</f>
        <v/>
      </c>
      <c r="L28" s="70" t="str">
        <f t="array" aca="1" ref="L28" ca="1">IFERROR(INDEX('Erg Alle'!$L$1:$L$65,LARGE(('Erg Alle'!$G$1:$G$65=$G$3)*(ROW('Erg Alle'!$G$1:$G$65)),COUNTIF('Erg Alle'!$G$1:$G$65,$G$3)+1-ROW(C23))),"")</f>
        <v/>
      </c>
      <c r="M28" s="71" t="str">
        <f t="array" aca="1" ref="M28" ca="1">IFERROR(INDEX('Erg Alle'!$M$1:$M$65,LARGE(('Erg Alle'!$G$1:$G$65=$G$3)*(ROW('Erg Alle'!$G$1:$G$65)),COUNTIF('Erg Alle'!$G$1:$G$65,$G$3)+1-ROW(C23))),"")</f>
        <v/>
      </c>
      <c r="N28" s="72" t="str">
        <f t="array" aca="1" ref="N28" ca="1">IFERROR(INDEX('Erg Alle'!$N$1:$N$65,LARGE(('Erg Alle'!$G$1:$G$65=$G$3)*(ROW('Erg Alle'!$G$1:$G$65)),COUNTIF('Erg Alle'!$G$1:$G$65,$G$3)+1-ROW(C23))),"")</f>
        <v/>
      </c>
      <c r="O28" s="72" t="str">
        <f t="array" aca="1" ref="O28" ca="1">IFERROR(INDEX('Erg Alle'!$O$1:$O$65,LARGE(('Erg Alle'!$G$1:$G$65=$G$3)*(ROW('Erg Alle'!$G$1:$G$65)),COUNTIF('Erg Alle'!$G$1:$G$65,$G$3)+1-ROW(C23))),"")</f>
        <v/>
      </c>
      <c r="P28" s="471" t="str">
        <f t="array" aca="1" ref="P28" ca="1">IFERROR(INDEX('Erg Alle'!$P$1:$P$65,LARGE(('Erg Alle'!$G$1:$G$65=$G$3)*(ROW('Erg Alle'!$G$1:$G$65)),COUNTIF('Erg Alle'!$G$1:$G$65,$G$3)+1-ROW(C23))),"")</f>
        <v/>
      </c>
      <c r="Q28" s="74" t="str">
        <f t="array" aca="1" ref="Q28" ca="1">IFERROR(INDEX('Erg Alle'!$Q$1:$Q$65,LARGE(('Erg Alle'!$G$1:$G$65=$G$3)*(ROW('Erg Alle'!$G$1:$G$65)),COUNTIF('Erg Alle'!$G$1:$G$65,$G$3)+1-ROW(C23))),"")</f>
        <v/>
      </c>
      <c r="R28" s="75"/>
      <c r="S28" s="147"/>
      <c r="T28" s="56">
        <f t="shared" ca="1" si="0"/>
        <v>0</v>
      </c>
      <c r="U28" s="76">
        <f t="shared" ca="1" si="1"/>
        <v>0</v>
      </c>
      <c r="W28" s="76">
        <f t="shared" ca="1" si="2"/>
        <v>0</v>
      </c>
      <c r="X28" s="76">
        <f t="shared" ca="1" si="3"/>
        <v>0</v>
      </c>
      <c r="Y28" s="76">
        <f t="shared" ca="1" si="4"/>
        <v>0</v>
      </c>
      <c r="Z28" s="76">
        <f ca="1">IF(Stammdaten!$C$20=1,IF(W28=1,1,),IF(Stammdaten!$C$20=2,IF(AND(W28=1,X28=1),1,),IF(Stammdaten!$C$20=3,IF(AND(W28=1,X28=1,Y28=1),1,),)))</f>
        <v>0</v>
      </c>
    </row>
    <row r="29" spans="1:26" ht="24.75" customHeight="1">
      <c r="A29" s="466" t="str">
        <f t="shared" ca="1" si="6"/>
        <v/>
      </c>
      <c r="B29" s="66" t="str">
        <f t="array" aca="1" ref="B29" ca="1">IFERROR(INDEX('Erg Alle'!$B$1:$B$65,LARGE(('Erg Alle'!$G$1:$G$65=$G$3)*(ROW('Erg Alle'!$G$1:$G$65)),COUNTIF('Erg Alle'!$G$1:$G$65,$G$3)+1-ROW(C24))),"")</f>
        <v/>
      </c>
      <c r="C29" s="67" t="str">
        <f t="array" aca="1" ref="C29" ca="1">IFERROR(INDEX('Erg Alle'!$C$1:$C$65,LARGE(('Erg Alle'!$G$1:$G$65=$G$3)*(ROW('Erg Alle'!$G$1:$G$65)),COUNTIF('Erg Alle'!$G$1:$G$65,$G$3)+1-ROW(C24))),"")</f>
        <v/>
      </c>
      <c r="D29" s="68" t="str">
        <f t="array" aca="1" ref="D29" ca="1">IFERROR(INDEX('Erg Alle'!$D$1:$D$65,LARGE(('Erg Alle'!$G$1:$G$65=$G$3)*(ROW('Erg Alle'!$G$1:$G$65)),COUNTIF('Erg Alle'!$G$1:$G$65,$G$3)+1-ROW(C24))),"")</f>
        <v/>
      </c>
      <c r="E29" s="67" t="str">
        <f t="array" aca="1" ref="E29" ca="1">IFERROR(INDEX('Erg Alle'!$E$1:$E$65,LARGE(('Erg Alle'!$G$1:$G$65=$G$3)*(ROW('Erg Alle'!$G$1:$G$65)),COUNTIF('Erg Alle'!$G$1:$G$65,$G$3)+1-ROW(C24))),"")</f>
        <v/>
      </c>
      <c r="F29" s="69" t="str">
        <f t="array" aca="1" ref="F29" ca="1">IFERROR(INDEX('Erg Alle'!$F$1:$F$65,LARGE(('Erg Alle'!$G$1:$G$65=$G$3)*(ROW('Erg Alle'!$G$1:$G$65)),COUNTIF('Erg Alle'!$G$1:$G$65,$G$3)+1-ROW(C24))),"")</f>
        <v/>
      </c>
      <c r="G29" s="538" t="str">
        <f t="array" aca="1" ref="G29" ca="1">IFERROR(INDEX('Erg Alle'!$G$1:$G$65,LARGE(('Erg Alle'!$G$1:$G$65=$G$3)*(ROW('Erg Alle'!$G$1:$G$65)),COUNTIF('Erg Alle'!$G$1:$G$65,$G$3)+1-ROW(C24))),"")</f>
        <v/>
      </c>
      <c r="H29" s="70" t="str">
        <f t="array" aca="1" ref="H29" ca="1">IFERROR(INDEX('Erg Alle'!$H$1:$H$65,LARGE(('Erg Alle'!$G$1:$G$65=$G$3)*(ROW('Erg Alle'!$G$1:$G$65)),COUNTIF('Erg Alle'!$G$1:$G$65,$G$3)+1-ROW(C24))),"")</f>
        <v/>
      </c>
      <c r="I29" s="71" t="str">
        <f t="array" aca="1" ref="I29" ca="1">IFERROR(INDEX('Erg Alle'!$I$1:$I$65,LARGE(('Erg Alle'!$G$1:$G$65=$G$3)*(ROW('Erg Alle'!$G$1:$G$65)),COUNTIF('Erg Alle'!$G$1:$G$65,$G$3)+1-ROW(C24))),"")</f>
        <v/>
      </c>
      <c r="J29" s="70" t="str">
        <f t="array" aca="1" ref="J29" ca="1">IFERROR(INDEX('Erg Alle'!$J$1:$J$65,LARGE(('Erg Alle'!$G$1:$G$65=$G$3)*(ROW('Erg Alle'!$G$1:$G$65)),COUNTIF('Erg Alle'!$G$1:$G$65,$G$3)+1-ROW(C24))),"")</f>
        <v/>
      </c>
      <c r="K29" s="71" t="str">
        <f t="array" aca="1" ref="K29" ca="1">IFERROR(INDEX('Erg Alle'!$K$1:$K$65,LARGE(('Erg Alle'!$G$1:$G$65=$G$3)*(ROW('Erg Alle'!$G$1:$G$65)),COUNTIF('Erg Alle'!$G$1:$G$65,$G$3)+1-ROW(C24))),"")</f>
        <v/>
      </c>
      <c r="L29" s="70" t="str">
        <f t="array" aca="1" ref="L29" ca="1">IFERROR(INDEX('Erg Alle'!$L$1:$L$65,LARGE(('Erg Alle'!$G$1:$G$65=$G$3)*(ROW('Erg Alle'!$G$1:$G$65)),COUNTIF('Erg Alle'!$G$1:$G$65,$G$3)+1-ROW(C24))),"")</f>
        <v/>
      </c>
      <c r="M29" s="71" t="str">
        <f t="array" aca="1" ref="M29" ca="1">IFERROR(INDEX('Erg Alle'!$M$1:$M$65,LARGE(('Erg Alle'!$G$1:$G$65=$G$3)*(ROW('Erg Alle'!$G$1:$G$65)),COUNTIF('Erg Alle'!$G$1:$G$65,$G$3)+1-ROW(C24))),"")</f>
        <v/>
      </c>
      <c r="N29" s="72" t="str">
        <f t="array" aca="1" ref="N29" ca="1">IFERROR(INDEX('Erg Alle'!$N$1:$N$65,LARGE(('Erg Alle'!$G$1:$G$65=$G$3)*(ROW('Erg Alle'!$G$1:$G$65)),COUNTIF('Erg Alle'!$G$1:$G$65,$G$3)+1-ROW(C24))),"")</f>
        <v/>
      </c>
      <c r="O29" s="72" t="str">
        <f t="array" aca="1" ref="O29" ca="1">IFERROR(INDEX('Erg Alle'!$O$1:$O$65,LARGE(('Erg Alle'!$G$1:$G$65=$G$3)*(ROW('Erg Alle'!$G$1:$G$65)),COUNTIF('Erg Alle'!$G$1:$G$65,$G$3)+1-ROW(C24))),"")</f>
        <v/>
      </c>
      <c r="P29" s="471" t="str">
        <f t="array" aca="1" ref="P29" ca="1">IFERROR(INDEX('Erg Alle'!$P$1:$P$65,LARGE(('Erg Alle'!$G$1:$G$65=$G$3)*(ROW('Erg Alle'!$G$1:$G$65)),COUNTIF('Erg Alle'!$G$1:$G$65,$G$3)+1-ROW(C24))),"")</f>
        <v/>
      </c>
      <c r="Q29" s="74" t="str">
        <f t="array" aca="1" ref="Q29" ca="1">IFERROR(INDEX('Erg Alle'!$Q$1:$Q$65,LARGE(('Erg Alle'!$G$1:$G$65=$G$3)*(ROW('Erg Alle'!$G$1:$G$65)),COUNTIF('Erg Alle'!$G$1:$G$65,$G$3)+1-ROW(C24))),"")</f>
        <v/>
      </c>
      <c r="R29" s="75"/>
      <c r="S29" s="147"/>
      <c r="T29" s="56">
        <f t="shared" ca="1" si="0"/>
        <v>0</v>
      </c>
      <c r="U29" s="76">
        <f t="shared" ca="1" si="1"/>
        <v>0</v>
      </c>
      <c r="W29" s="76">
        <f t="shared" ca="1" si="2"/>
        <v>0</v>
      </c>
      <c r="X29" s="76">
        <f t="shared" ca="1" si="3"/>
        <v>0</v>
      </c>
      <c r="Y29" s="76">
        <f t="shared" ca="1" si="4"/>
        <v>0</v>
      </c>
      <c r="Z29" s="76">
        <f ca="1">IF(Stammdaten!$C$20=1,IF(W29=1,1,),IF(Stammdaten!$C$20=2,IF(AND(W29=1,X29=1),1,),IF(Stammdaten!$C$20=3,IF(AND(W29=1,X29=1,Y29=1),1,),)))</f>
        <v>0</v>
      </c>
    </row>
    <row r="30" spans="1:26" ht="24.75" customHeight="1">
      <c r="A30" s="466" t="str">
        <f t="shared" ca="1" si="6"/>
        <v/>
      </c>
      <c r="B30" s="66" t="str">
        <f t="array" aca="1" ref="B30" ca="1">IFERROR(INDEX('Erg Alle'!$B$1:$B$65,LARGE(('Erg Alle'!$G$1:$G$65=$G$3)*(ROW('Erg Alle'!$G$1:$G$65)),COUNTIF('Erg Alle'!$G$1:$G$65,$G$3)+1-ROW(C25))),"")</f>
        <v/>
      </c>
      <c r="C30" s="67" t="str">
        <f t="array" aca="1" ref="C30" ca="1">IFERROR(INDEX('Erg Alle'!$C$1:$C$65,LARGE(('Erg Alle'!$G$1:$G$65=$G$3)*(ROW('Erg Alle'!$G$1:$G$65)),COUNTIF('Erg Alle'!$G$1:$G$65,$G$3)+1-ROW(C25))),"")</f>
        <v/>
      </c>
      <c r="D30" s="68" t="str">
        <f t="array" aca="1" ref="D30" ca="1">IFERROR(INDEX('Erg Alle'!$D$1:$D$65,LARGE(('Erg Alle'!$G$1:$G$65=$G$3)*(ROW('Erg Alle'!$G$1:$G$65)),COUNTIF('Erg Alle'!$G$1:$G$65,$G$3)+1-ROW(C25))),"")</f>
        <v/>
      </c>
      <c r="E30" s="67" t="str">
        <f t="array" aca="1" ref="E30" ca="1">IFERROR(INDEX('Erg Alle'!$E$1:$E$65,LARGE(('Erg Alle'!$G$1:$G$65=$G$3)*(ROW('Erg Alle'!$G$1:$G$65)),COUNTIF('Erg Alle'!$G$1:$G$65,$G$3)+1-ROW(C25))),"")</f>
        <v/>
      </c>
      <c r="F30" s="69" t="str">
        <f t="array" aca="1" ref="F30" ca="1">IFERROR(INDEX('Erg Alle'!$F$1:$F$65,LARGE(('Erg Alle'!$G$1:$G$65=$G$3)*(ROW('Erg Alle'!$G$1:$G$65)),COUNTIF('Erg Alle'!$G$1:$G$65,$G$3)+1-ROW(C25))),"")</f>
        <v/>
      </c>
      <c r="G30" s="538" t="str">
        <f t="array" aca="1" ref="G30" ca="1">IFERROR(INDEX('Erg Alle'!$G$1:$G$65,LARGE(('Erg Alle'!$G$1:$G$65=$G$3)*(ROW('Erg Alle'!$G$1:$G$65)),COUNTIF('Erg Alle'!$G$1:$G$65,$G$3)+1-ROW(C25))),"")</f>
        <v/>
      </c>
      <c r="H30" s="70" t="str">
        <f t="array" aca="1" ref="H30" ca="1">IFERROR(INDEX('Erg Alle'!$H$1:$H$65,LARGE(('Erg Alle'!$G$1:$G$65=$G$3)*(ROW('Erg Alle'!$G$1:$G$65)),COUNTIF('Erg Alle'!$G$1:$G$65,$G$3)+1-ROW(C25))),"")</f>
        <v/>
      </c>
      <c r="I30" s="71" t="str">
        <f t="array" aca="1" ref="I30" ca="1">IFERROR(INDEX('Erg Alle'!$I$1:$I$65,LARGE(('Erg Alle'!$G$1:$G$65=$G$3)*(ROW('Erg Alle'!$G$1:$G$65)),COUNTIF('Erg Alle'!$G$1:$G$65,$G$3)+1-ROW(C25))),"")</f>
        <v/>
      </c>
      <c r="J30" s="70" t="str">
        <f t="array" aca="1" ref="J30" ca="1">IFERROR(INDEX('Erg Alle'!$J$1:$J$65,LARGE(('Erg Alle'!$G$1:$G$65=$G$3)*(ROW('Erg Alle'!$G$1:$G$65)),COUNTIF('Erg Alle'!$G$1:$G$65,$G$3)+1-ROW(C25))),"")</f>
        <v/>
      </c>
      <c r="K30" s="71" t="str">
        <f t="array" aca="1" ref="K30" ca="1">IFERROR(INDEX('Erg Alle'!$K$1:$K$65,LARGE(('Erg Alle'!$G$1:$G$65=$G$3)*(ROW('Erg Alle'!$G$1:$G$65)),COUNTIF('Erg Alle'!$G$1:$G$65,$G$3)+1-ROW(C25))),"")</f>
        <v/>
      </c>
      <c r="L30" s="70" t="str">
        <f t="array" aca="1" ref="L30" ca="1">IFERROR(INDEX('Erg Alle'!$L$1:$L$65,LARGE(('Erg Alle'!$G$1:$G$65=$G$3)*(ROW('Erg Alle'!$G$1:$G$65)),COUNTIF('Erg Alle'!$G$1:$G$65,$G$3)+1-ROW(C25))),"")</f>
        <v/>
      </c>
      <c r="M30" s="71" t="str">
        <f t="array" aca="1" ref="M30" ca="1">IFERROR(INDEX('Erg Alle'!$M$1:$M$65,LARGE(('Erg Alle'!$G$1:$G$65=$G$3)*(ROW('Erg Alle'!$G$1:$G$65)),COUNTIF('Erg Alle'!$G$1:$G$65,$G$3)+1-ROW(C25))),"")</f>
        <v/>
      </c>
      <c r="N30" s="72" t="str">
        <f t="array" aca="1" ref="N30" ca="1">IFERROR(INDEX('Erg Alle'!$N$1:$N$65,LARGE(('Erg Alle'!$G$1:$G$65=$G$3)*(ROW('Erg Alle'!$G$1:$G$65)),COUNTIF('Erg Alle'!$G$1:$G$65,$G$3)+1-ROW(C25))),"")</f>
        <v/>
      </c>
      <c r="O30" s="72" t="str">
        <f t="array" aca="1" ref="O30" ca="1">IFERROR(INDEX('Erg Alle'!$O$1:$O$65,LARGE(('Erg Alle'!$G$1:$G$65=$G$3)*(ROW('Erg Alle'!$G$1:$G$65)),COUNTIF('Erg Alle'!$G$1:$G$65,$G$3)+1-ROW(C25))),"")</f>
        <v/>
      </c>
      <c r="P30" s="471" t="str">
        <f t="array" aca="1" ref="P30" ca="1">IFERROR(INDEX('Erg Alle'!$P$1:$P$65,LARGE(('Erg Alle'!$G$1:$G$65=$G$3)*(ROW('Erg Alle'!$G$1:$G$65)),COUNTIF('Erg Alle'!$G$1:$G$65,$G$3)+1-ROW(C25))),"")</f>
        <v/>
      </c>
      <c r="Q30" s="74" t="str">
        <f t="array" aca="1" ref="Q30" ca="1">IFERROR(INDEX('Erg Alle'!$Q$1:$Q$65,LARGE(('Erg Alle'!$G$1:$G$65=$G$3)*(ROW('Erg Alle'!$G$1:$G$65)),COUNTIF('Erg Alle'!$G$1:$G$65,$G$3)+1-ROW(C25))),"")</f>
        <v/>
      </c>
      <c r="R30" s="75"/>
      <c r="S30" s="147"/>
      <c r="T30" s="56">
        <f t="shared" ca="1" si="0"/>
        <v>0</v>
      </c>
      <c r="U30" s="76">
        <f t="shared" ca="1" si="1"/>
        <v>0</v>
      </c>
      <c r="W30" s="76">
        <f t="shared" ca="1" si="2"/>
        <v>0</v>
      </c>
      <c r="X30" s="76">
        <f t="shared" ca="1" si="3"/>
        <v>0</v>
      </c>
      <c r="Y30" s="76">
        <f t="shared" ca="1" si="4"/>
        <v>0</v>
      </c>
      <c r="Z30" s="76">
        <f ca="1">IF(Stammdaten!$C$20=1,IF(W30=1,1,),IF(Stammdaten!$C$20=2,IF(AND(W30=1,X30=1),1,),IF(Stammdaten!$C$20=3,IF(AND(W30=1,X30=1,Y30=1),1,),)))</f>
        <v>0</v>
      </c>
    </row>
    <row r="31" spans="1:26" ht="24.75" customHeight="1">
      <c r="A31" s="466" t="str">
        <f t="shared" ca="1" si="6"/>
        <v/>
      </c>
      <c r="B31" s="66" t="str">
        <f t="array" aca="1" ref="B31" ca="1">IFERROR(INDEX('Erg Alle'!$B$1:$B$65,LARGE(('Erg Alle'!$G$1:$G$65=$G$3)*(ROW('Erg Alle'!$G$1:$G$65)),COUNTIF('Erg Alle'!$G$1:$G$65,$G$3)+1-ROW(C26))),"")</f>
        <v/>
      </c>
      <c r="C31" s="67" t="str">
        <f t="array" aca="1" ref="C31" ca="1">IFERROR(INDEX('Erg Alle'!$C$1:$C$65,LARGE(('Erg Alle'!$G$1:$G$65=$G$3)*(ROW('Erg Alle'!$G$1:$G$65)),COUNTIF('Erg Alle'!$G$1:$G$65,$G$3)+1-ROW(C26))),"")</f>
        <v/>
      </c>
      <c r="D31" s="68" t="str">
        <f t="array" aca="1" ref="D31" ca="1">IFERROR(INDEX('Erg Alle'!$D$1:$D$65,LARGE(('Erg Alle'!$G$1:$G$65=$G$3)*(ROW('Erg Alle'!$G$1:$G$65)),COUNTIF('Erg Alle'!$G$1:$G$65,$G$3)+1-ROW(C26))),"")</f>
        <v/>
      </c>
      <c r="E31" s="67" t="str">
        <f t="array" aca="1" ref="E31" ca="1">IFERROR(INDEX('Erg Alle'!$E$1:$E$65,LARGE(('Erg Alle'!$G$1:$G$65=$G$3)*(ROW('Erg Alle'!$G$1:$G$65)),COUNTIF('Erg Alle'!$G$1:$G$65,$G$3)+1-ROW(C26))),"")</f>
        <v/>
      </c>
      <c r="F31" s="69" t="str">
        <f t="array" aca="1" ref="F31" ca="1">IFERROR(INDEX('Erg Alle'!$F$1:$F$65,LARGE(('Erg Alle'!$G$1:$G$65=$G$3)*(ROW('Erg Alle'!$G$1:$G$65)),COUNTIF('Erg Alle'!$G$1:$G$65,$G$3)+1-ROW(C26))),"")</f>
        <v/>
      </c>
      <c r="G31" s="538" t="str">
        <f t="array" aca="1" ref="G31" ca="1">IFERROR(INDEX('Erg Alle'!$G$1:$G$65,LARGE(('Erg Alle'!$G$1:$G$65=$G$3)*(ROW('Erg Alle'!$G$1:$G$65)),COUNTIF('Erg Alle'!$G$1:$G$65,$G$3)+1-ROW(C26))),"")</f>
        <v/>
      </c>
      <c r="H31" s="70" t="str">
        <f t="array" aca="1" ref="H31" ca="1">IFERROR(INDEX('Erg Alle'!$H$1:$H$65,LARGE(('Erg Alle'!$G$1:$G$65=$G$3)*(ROW('Erg Alle'!$G$1:$G$65)),COUNTIF('Erg Alle'!$G$1:$G$65,$G$3)+1-ROW(C26))),"")</f>
        <v/>
      </c>
      <c r="I31" s="71" t="str">
        <f t="array" aca="1" ref="I31" ca="1">IFERROR(INDEX('Erg Alle'!$I$1:$I$65,LARGE(('Erg Alle'!$G$1:$G$65=$G$3)*(ROW('Erg Alle'!$G$1:$G$65)),COUNTIF('Erg Alle'!$G$1:$G$65,$G$3)+1-ROW(C26))),"")</f>
        <v/>
      </c>
      <c r="J31" s="70" t="str">
        <f t="array" aca="1" ref="J31" ca="1">IFERROR(INDEX('Erg Alle'!$J$1:$J$65,LARGE(('Erg Alle'!$G$1:$G$65=$G$3)*(ROW('Erg Alle'!$G$1:$G$65)),COUNTIF('Erg Alle'!$G$1:$G$65,$G$3)+1-ROW(C26))),"")</f>
        <v/>
      </c>
      <c r="K31" s="71" t="str">
        <f t="array" aca="1" ref="K31" ca="1">IFERROR(INDEX('Erg Alle'!$K$1:$K$65,LARGE(('Erg Alle'!$G$1:$G$65=$G$3)*(ROW('Erg Alle'!$G$1:$G$65)),COUNTIF('Erg Alle'!$G$1:$G$65,$G$3)+1-ROW(C26))),"")</f>
        <v/>
      </c>
      <c r="L31" s="70" t="str">
        <f t="array" aca="1" ref="L31" ca="1">IFERROR(INDEX('Erg Alle'!$L$1:$L$65,LARGE(('Erg Alle'!$G$1:$G$65=$G$3)*(ROW('Erg Alle'!$G$1:$G$65)),COUNTIF('Erg Alle'!$G$1:$G$65,$G$3)+1-ROW(C26))),"")</f>
        <v/>
      </c>
      <c r="M31" s="71" t="str">
        <f t="array" aca="1" ref="M31" ca="1">IFERROR(INDEX('Erg Alle'!$M$1:$M$65,LARGE(('Erg Alle'!$G$1:$G$65=$G$3)*(ROW('Erg Alle'!$G$1:$G$65)),COUNTIF('Erg Alle'!$G$1:$G$65,$G$3)+1-ROW(C26))),"")</f>
        <v/>
      </c>
      <c r="N31" s="72" t="str">
        <f t="array" aca="1" ref="N31" ca="1">IFERROR(INDEX('Erg Alle'!$N$1:$N$65,LARGE(('Erg Alle'!$G$1:$G$65=$G$3)*(ROW('Erg Alle'!$G$1:$G$65)),COUNTIF('Erg Alle'!$G$1:$G$65,$G$3)+1-ROW(C26))),"")</f>
        <v/>
      </c>
      <c r="O31" s="72" t="str">
        <f t="array" aca="1" ref="O31" ca="1">IFERROR(INDEX('Erg Alle'!$O$1:$O$65,LARGE(('Erg Alle'!$G$1:$G$65=$G$3)*(ROW('Erg Alle'!$G$1:$G$65)),COUNTIF('Erg Alle'!$G$1:$G$65,$G$3)+1-ROW(C26))),"")</f>
        <v/>
      </c>
      <c r="P31" s="471" t="str">
        <f t="array" aca="1" ref="P31" ca="1">IFERROR(INDEX('Erg Alle'!$P$1:$P$65,LARGE(('Erg Alle'!$G$1:$G$65=$G$3)*(ROW('Erg Alle'!$G$1:$G$65)),COUNTIF('Erg Alle'!$G$1:$G$65,$G$3)+1-ROW(C26))),"")</f>
        <v/>
      </c>
      <c r="Q31" s="74" t="str">
        <f t="array" aca="1" ref="Q31" ca="1">IFERROR(INDEX('Erg Alle'!$Q$1:$Q$65,LARGE(('Erg Alle'!$G$1:$G$65=$G$3)*(ROW('Erg Alle'!$G$1:$G$65)),COUNTIF('Erg Alle'!$G$1:$G$65,$G$3)+1-ROW(C26))),"")</f>
        <v/>
      </c>
      <c r="R31" s="75"/>
      <c r="S31" s="147"/>
      <c r="T31" s="56">
        <f t="shared" ca="1" si="0"/>
        <v>0</v>
      </c>
      <c r="U31" s="76">
        <f t="shared" ca="1" si="1"/>
        <v>0</v>
      </c>
      <c r="W31" s="76">
        <f t="shared" ca="1" si="2"/>
        <v>0</v>
      </c>
      <c r="X31" s="76">
        <f t="shared" ca="1" si="3"/>
        <v>0</v>
      </c>
      <c r="Y31" s="76">
        <f t="shared" ca="1" si="4"/>
        <v>0</v>
      </c>
      <c r="Z31" s="76">
        <f ca="1">IF(Stammdaten!$C$20=1,IF(W31=1,1,),IF(Stammdaten!$C$20=2,IF(AND(W31=1,X31=1),1,),IF(Stammdaten!$C$20=3,IF(AND(W31=1,X31=1,Y31=1),1,),)))</f>
        <v>0</v>
      </c>
    </row>
    <row r="32" spans="1:26" ht="24.75" customHeight="1">
      <c r="A32" s="466" t="str">
        <f t="shared" ca="1" si="6"/>
        <v/>
      </c>
      <c r="B32" s="66" t="str">
        <f t="array" aca="1" ref="B32" ca="1">IFERROR(INDEX('Erg Alle'!$B$1:$B$65,LARGE(('Erg Alle'!$G$1:$G$65=$G$3)*(ROW('Erg Alle'!$G$1:$G$65)),COUNTIF('Erg Alle'!$G$1:$G$65,$G$3)+1-ROW(C27))),"")</f>
        <v/>
      </c>
      <c r="C32" s="67" t="str">
        <f t="array" aca="1" ref="C32" ca="1">IFERROR(INDEX('Erg Alle'!$C$1:$C$65,LARGE(('Erg Alle'!$G$1:$G$65=$G$3)*(ROW('Erg Alle'!$G$1:$G$65)),COUNTIF('Erg Alle'!$G$1:$G$65,$G$3)+1-ROW(C27))),"")</f>
        <v/>
      </c>
      <c r="D32" s="68" t="str">
        <f t="array" aca="1" ref="D32" ca="1">IFERROR(INDEX('Erg Alle'!$D$1:$D$65,LARGE(('Erg Alle'!$G$1:$G$65=$G$3)*(ROW('Erg Alle'!$G$1:$G$65)),COUNTIF('Erg Alle'!$G$1:$G$65,$G$3)+1-ROW(C27))),"")</f>
        <v/>
      </c>
      <c r="E32" s="67" t="str">
        <f t="array" aca="1" ref="E32" ca="1">IFERROR(INDEX('Erg Alle'!$E$1:$E$65,LARGE(('Erg Alle'!$G$1:$G$65=$G$3)*(ROW('Erg Alle'!$G$1:$G$65)),COUNTIF('Erg Alle'!$G$1:$G$65,$G$3)+1-ROW(C27))),"")</f>
        <v/>
      </c>
      <c r="F32" s="69" t="str">
        <f t="array" aca="1" ref="F32" ca="1">IFERROR(INDEX('Erg Alle'!$F$1:$F$65,LARGE(('Erg Alle'!$G$1:$G$65=$G$3)*(ROW('Erg Alle'!$G$1:$G$65)),COUNTIF('Erg Alle'!$G$1:$G$65,$G$3)+1-ROW(C27))),"")</f>
        <v/>
      </c>
      <c r="G32" s="538" t="str">
        <f t="array" aca="1" ref="G32" ca="1">IFERROR(INDEX('Erg Alle'!$G$1:$G$65,LARGE(('Erg Alle'!$G$1:$G$65=$G$3)*(ROW('Erg Alle'!$G$1:$G$65)),COUNTIF('Erg Alle'!$G$1:$G$65,$G$3)+1-ROW(C27))),"")</f>
        <v/>
      </c>
      <c r="H32" s="70" t="str">
        <f t="array" aca="1" ref="H32" ca="1">IFERROR(INDEX('Erg Alle'!$H$1:$H$65,LARGE(('Erg Alle'!$G$1:$G$65=$G$3)*(ROW('Erg Alle'!$G$1:$G$65)),COUNTIF('Erg Alle'!$G$1:$G$65,$G$3)+1-ROW(C27))),"")</f>
        <v/>
      </c>
      <c r="I32" s="71" t="str">
        <f t="array" aca="1" ref="I32" ca="1">IFERROR(INDEX('Erg Alle'!$I$1:$I$65,LARGE(('Erg Alle'!$G$1:$G$65=$G$3)*(ROW('Erg Alle'!$G$1:$G$65)),COUNTIF('Erg Alle'!$G$1:$G$65,$G$3)+1-ROW(C27))),"")</f>
        <v/>
      </c>
      <c r="J32" s="70" t="str">
        <f t="array" aca="1" ref="J32" ca="1">IFERROR(INDEX('Erg Alle'!$J$1:$J$65,LARGE(('Erg Alle'!$G$1:$G$65=$G$3)*(ROW('Erg Alle'!$G$1:$G$65)),COUNTIF('Erg Alle'!$G$1:$G$65,$G$3)+1-ROW(C27))),"")</f>
        <v/>
      </c>
      <c r="K32" s="71" t="str">
        <f t="array" aca="1" ref="K32" ca="1">IFERROR(INDEX('Erg Alle'!$K$1:$K$65,LARGE(('Erg Alle'!$G$1:$G$65=$G$3)*(ROW('Erg Alle'!$G$1:$G$65)),COUNTIF('Erg Alle'!$G$1:$G$65,$G$3)+1-ROW(C27))),"")</f>
        <v/>
      </c>
      <c r="L32" s="70" t="str">
        <f t="array" aca="1" ref="L32" ca="1">IFERROR(INDEX('Erg Alle'!$L$1:$L$65,LARGE(('Erg Alle'!$G$1:$G$65=$G$3)*(ROW('Erg Alle'!$G$1:$G$65)),COUNTIF('Erg Alle'!$G$1:$G$65,$G$3)+1-ROW(C27))),"")</f>
        <v/>
      </c>
      <c r="M32" s="71" t="str">
        <f t="array" aca="1" ref="M32" ca="1">IFERROR(INDEX('Erg Alle'!$M$1:$M$65,LARGE(('Erg Alle'!$G$1:$G$65=$G$3)*(ROW('Erg Alle'!$G$1:$G$65)),COUNTIF('Erg Alle'!$G$1:$G$65,$G$3)+1-ROW(C27))),"")</f>
        <v/>
      </c>
      <c r="N32" s="72" t="str">
        <f t="array" aca="1" ref="N32" ca="1">IFERROR(INDEX('Erg Alle'!$N$1:$N$65,LARGE(('Erg Alle'!$G$1:$G$65=$G$3)*(ROW('Erg Alle'!$G$1:$G$65)),COUNTIF('Erg Alle'!$G$1:$G$65,$G$3)+1-ROW(C27))),"")</f>
        <v/>
      </c>
      <c r="O32" s="72" t="str">
        <f t="array" aca="1" ref="O32" ca="1">IFERROR(INDEX('Erg Alle'!$O$1:$O$65,LARGE(('Erg Alle'!$G$1:$G$65=$G$3)*(ROW('Erg Alle'!$G$1:$G$65)),COUNTIF('Erg Alle'!$G$1:$G$65,$G$3)+1-ROW(C27))),"")</f>
        <v/>
      </c>
      <c r="P32" s="471" t="str">
        <f t="array" aca="1" ref="P32" ca="1">IFERROR(INDEX('Erg Alle'!$P$1:$P$65,LARGE(('Erg Alle'!$G$1:$G$65=$G$3)*(ROW('Erg Alle'!$G$1:$G$65)),COUNTIF('Erg Alle'!$G$1:$G$65,$G$3)+1-ROW(C27))),"")</f>
        <v/>
      </c>
      <c r="Q32" s="74" t="str">
        <f t="array" aca="1" ref="Q32" ca="1">IFERROR(INDEX('Erg Alle'!$Q$1:$Q$65,LARGE(('Erg Alle'!$G$1:$G$65=$G$3)*(ROW('Erg Alle'!$G$1:$G$65)),COUNTIF('Erg Alle'!$G$1:$G$65,$G$3)+1-ROW(C27))),"")</f>
        <v/>
      </c>
      <c r="R32" s="75"/>
      <c r="S32" s="147"/>
      <c r="T32" s="56">
        <f t="shared" ca="1" si="0"/>
        <v>0</v>
      </c>
      <c r="U32" s="76">
        <f t="shared" ca="1" si="1"/>
        <v>0</v>
      </c>
      <c r="W32" s="76">
        <f t="shared" ca="1" si="2"/>
        <v>0</v>
      </c>
      <c r="X32" s="76">
        <f t="shared" ca="1" si="3"/>
        <v>0</v>
      </c>
      <c r="Y32" s="76">
        <f t="shared" ca="1" si="4"/>
        <v>0</v>
      </c>
      <c r="Z32" s="76">
        <f ca="1">IF(Stammdaten!$C$20=1,IF(W32=1,1,),IF(Stammdaten!$C$20=2,IF(AND(W32=1,X32=1),1,),IF(Stammdaten!$C$20=3,IF(AND(W32=1,X32=1,Y32=1),1,),)))</f>
        <v>0</v>
      </c>
    </row>
    <row r="33" spans="1:26" ht="24.75" customHeight="1">
      <c r="A33" s="466" t="str">
        <f t="shared" ca="1" si="6"/>
        <v/>
      </c>
      <c r="B33" s="66" t="str">
        <f t="array" aca="1" ref="B33" ca="1">IFERROR(INDEX('Erg Alle'!$B$1:$B$65,LARGE(('Erg Alle'!$G$1:$G$65=$G$3)*(ROW('Erg Alle'!$G$1:$G$65)),COUNTIF('Erg Alle'!$G$1:$G$65,$G$3)+1-ROW(C28))),"")</f>
        <v/>
      </c>
      <c r="C33" s="67" t="str">
        <f t="array" aca="1" ref="C33" ca="1">IFERROR(INDEX('Erg Alle'!$C$1:$C$65,LARGE(('Erg Alle'!$G$1:$G$65=$G$3)*(ROW('Erg Alle'!$G$1:$G$65)),COUNTIF('Erg Alle'!$G$1:$G$65,$G$3)+1-ROW(C28))),"")</f>
        <v/>
      </c>
      <c r="D33" s="68" t="str">
        <f t="array" aca="1" ref="D33" ca="1">IFERROR(INDEX('Erg Alle'!$D$1:$D$65,LARGE(('Erg Alle'!$G$1:$G$65=$G$3)*(ROW('Erg Alle'!$G$1:$G$65)),COUNTIF('Erg Alle'!$G$1:$G$65,$G$3)+1-ROW(C28))),"")</f>
        <v/>
      </c>
      <c r="E33" s="67" t="str">
        <f t="array" aca="1" ref="E33" ca="1">IFERROR(INDEX('Erg Alle'!$E$1:$E$65,LARGE(('Erg Alle'!$G$1:$G$65=$G$3)*(ROW('Erg Alle'!$G$1:$G$65)),COUNTIF('Erg Alle'!$G$1:$G$65,$G$3)+1-ROW(C28))),"")</f>
        <v/>
      </c>
      <c r="F33" s="69" t="str">
        <f t="array" aca="1" ref="F33" ca="1">IFERROR(INDEX('Erg Alle'!$F$1:$F$65,LARGE(('Erg Alle'!$G$1:$G$65=$G$3)*(ROW('Erg Alle'!$G$1:$G$65)),COUNTIF('Erg Alle'!$G$1:$G$65,$G$3)+1-ROW(C28))),"")</f>
        <v/>
      </c>
      <c r="G33" s="538" t="str">
        <f t="array" aca="1" ref="G33" ca="1">IFERROR(INDEX('Erg Alle'!$G$1:$G$65,LARGE(('Erg Alle'!$G$1:$G$65=$G$3)*(ROW('Erg Alle'!$G$1:$G$65)),COUNTIF('Erg Alle'!$G$1:$G$65,$G$3)+1-ROW(C28))),"")</f>
        <v/>
      </c>
      <c r="H33" s="70" t="str">
        <f t="array" aca="1" ref="H33" ca="1">IFERROR(INDEX('Erg Alle'!$H$1:$H$65,LARGE(('Erg Alle'!$G$1:$G$65=$G$3)*(ROW('Erg Alle'!$G$1:$G$65)),COUNTIF('Erg Alle'!$G$1:$G$65,$G$3)+1-ROW(C28))),"")</f>
        <v/>
      </c>
      <c r="I33" s="71" t="str">
        <f t="array" aca="1" ref="I33" ca="1">IFERROR(INDEX('Erg Alle'!$I$1:$I$65,LARGE(('Erg Alle'!$G$1:$G$65=$G$3)*(ROW('Erg Alle'!$G$1:$G$65)),COUNTIF('Erg Alle'!$G$1:$G$65,$G$3)+1-ROW(C28))),"")</f>
        <v/>
      </c>
      <c r="J33" s="70" t="str">
        <f t="array" aca="1" ref="J33" ca="1">IFERROR(INDEX('Erg Alle'!$J$1:$J$65,LARGE(('Erg Alle'!$G$1:$G$65=$G$3)*(ROW('Erg Alle'!$G$1:$G$65)),COUNTIF('Erg Alle'!$G$1:$G$65,$G$3)+1-ROW(C28))),"")</f>
        <v/>
      </c>
      <c r="K33" s="71" t="str">
        <f t="array" aca="1" ref="K33" ca="1">IFERROR(INDEX('Erg Alle'!$K$1:$K$65,LARGE(('Erg Alle'!$G$1:$G$65=$G$3)*(ROW('Erg Alle'!$G$1:$G$65)),COUNTIF('Erg Alle'!$G$1:$G$65,$G$3)+1-ROW(C28))),"")</f>
        <v/>
      </c>
      <c r="L33" s="70" t="str">
        <f t="array" aca="1" ref="L33" ca="1">IFERROR(INDEX('Erg Alle'!$L$1:$L$65,LARGE(('Erg Alle'!$G$1:$G$65=$G$3)*(ROW('Erg Alle'!$G$1:$G$65)),COUNTIF('Erg Alle'!$G$1:$G$65,$G$3)+1-ROW(C28))),"")</f>
        <v/>
      </c>
      <c r="M33" s="71" t="str">
        <f t="array" aca="1" ref="M33" ca="1">IFERROR(INDEX('Erg Alle'!$M$1:$M$65,LARGE(('Erg Alle'!$G$1:$G$65=$G$3)*(ROW('Erg Alle'!$G$1:$G$65)),COUNTIF('Erg Alle'!$G$1:$G$65,$G$3)+1-ROW(C28))),"")</f>
        <v/>
      </c>
      <c r="N33" s="72" t="str">
        <f t="array" aca="1" ref="N33" ca="1">IFERROR(INDEX('Erg Alle'!$N$1:$N$65,LARGE(('Erg Alle'!$G$1:$G$65=$G$3)*(ROW('Erg Alle'!$G$1:$G$65)),COUNTIF('Erg Alle'!$G$1:$G$65,$G$3)+1-ROW(C28))),"")</f>
        <v/>
      </c>
      <c r="O33" s="72" t="str">
        <f t="array" aca="1" ref="O33" ca="1">IFERROR(INDEX('Erg Alle'!$O$1:$O$65,LARGE(('Erg Alle'!$G$1:$G$65=$G$3)*(ROW('Erg Alle'!$G$1:$G$65)),COUNTIF('Erg Alle'!$G$1:$G$65,$G$3)+1-ROW(C28))),"")</f>
        <v/>
      </c>
      <c r="P33" s="471" t="str">
        <f t="array" aca="1" ref="P33" ca="1">IFERROR(INDEX('Erg Alle'!$P$1:$P$65,LARGE(('Erg Alle'!$G$1:$G$65=$G$3)*(ROW('Erg Alle'!$G$1:$G$65)),COUNTIF('Erg Alle'!$G$1:$G$65,$G$3)+1-ROW(C28))),"")</f>
        <v/>
      </c>
      <c r="Q33" s="74" t="str">
        <f t="array" aca="1" ref="Q33" ca="1">IFERROR(INDEX('Erg Alle'!$Q$1:$Q$65,LARGE(('Erg Alle'!$G$1:$G$65=$G$3)*(ROW('Erg Alle'!$G$1:$G$65)),COUNTIF('Erg Alle'!$G$1:$G$65,$G$3)+1-ROW(C28))),"")</f>
        <v/>
      </c>
      <c r="R33" s="75"/>
      <c r="S33" s="147"/>
      <c r="T33" s="56">
        <f t="shared" ca="1" si="0"/>
        <v>0</v>
      </c>
      <c r="U33" s="76">
        <f t="shared" ca="1" si="1"/>
        <v>0</v>
      </c>
      <c r="W33" s="76">
        <f t="shared" ca="1" si="2"/>
        <v>0</v>
      </c>
      <c r="X33" s="76">
        <f t="shared" ca="1" si="3"/>
        <v>0</v>
      </c>
      <c r="Y33" s="76">
        <f t="shared" ca="1" si="4"/>
        <v>0</v>
      </c>
      <c r="Z33" s="76">
        <f ca="1">IF(Stammdaten!$C$20=1,IF(W33=1,1,),IF(Stammdaten!$C$20=2,IF(AND(W33=1,X33=1),1,),IF(Stammdaten!$C$20=3,IF(AND(W33=1,X33=1,Y33=1),1,),)))</f>
        <v>0</v>
      </c>
    </row>
    <row r="34" spans="1:26" ht="24.75" customHeight="1">
      <c r="A34" s="466" t="str">
        <f t="shared" ca="1" si="6"/>
        <v/>
      </c>
      <c r="B34" s="66" t="str">
        <f t="array" aca="1" ref="B34" ca="1">IFERROR(INDEX('Erg Alle'!$B$1:$B$65,LARGE(('Erg Alle'!$G$1:$G$65=$G$3)*(ROW('Erg Alle'!$G$1:$G$65)),COUNTIF('Erg Alle'!$G$1:$G$65,$G$3)+1-ROW(C29))),"")</f>
        <v/>
      </c>
      <c r="C34" s="67" t="str">
        <f t="array" aca="1" ref="C34" ca="1">IFERROR(INDEX('Erg Alle'!$C$1:$C$65,LARGE(('Erg Alle'!$G$1:$G$65=$G$3)*(ROW('Erg Alle'!$G$1:$G$65)),COUNTIF('Erg Alle'!$G$1:$G$65,$G$3)+1-ROW(C29))),"")</f>
        <v/>
      </c>
      <c r="D34" s="68" t="str">
        <f t="array" aca="1" ref="D34" ca="1">IFERROR(INDEX('Erg Alle'!$D$1:$D$65,LARGE(('Erg Alle'!$G$1:$G$65=$G$3)*(ROW('Erg Alle'!$G$1:$G$65)),COUNTIF('Erg Alle'!$G$1:$G$65,$G$3)+1-ROW(C29))),"")</f>
        <v/>
      </c>
      <c r="E34" s="67" t="str">
        <f t="array" aca="1" ref="E34" ca="1">IFERROR(INDEX('Erg Alle'!$E$1:$E$65,LARGE(('Erg Alle'!$G$1:$G$65=$G$3)*(ROW('Erg Alle'!$G$1:$G$65)),COUNTIF('Erg Alle'!$G$1:$G$65,$G$3)+1-ROW(C29))),"")</f>
        <v/>
      </c>
      <c r="F34" s="69" t="str">
        <f t="array" aca="1" ref="F34" ca="1">IFERROR(INDEX('Erg Alle'!$F$1:$F$65,LARGE(('Erg Alle'!$G$1:$G$65=$G$3)*(ROW('Erg Alle'!$G$1:$G$65)),COUNTIF('Erg Alle'!$G$1:$G$65,$G$3)+1-ROW(C29))),"")</f>
        <v/>
      </c>
      <c r="G34" s="538" t="str">
        <f t="array" aca="1" ref="G34" ca="1">IFERROR(INDEX('Erg Alle'!$G$1:$G$65,LARGE(('Erg Alle'!$G$1:$G$65=$G$3)*(ROW('Erg Alle'!$G$1:$G$65)),COUNTIF('Erg Alle'!$G$1:$G$65,$G$3)+1-ROW(C29))),"")</f>
        <v/>
      </c>
      <c r="H34" s="70" t="str">
        <f t="array" aca="1" ref="H34" ca="1">IFERROR(INDEX('Erg Alle'!$H$1:$H$65,LARGE(('Erg Alle'!$G$1:$G$65=$G$3)*(ROW('Erg Alle'!$G$1:$G$65)),COUNTIF('Erg Alle'!$G$1:$G$65,$G$3)+1-ROW(C29))),"")</f>
        <v/>
      </c>
      <c r="I34" s="71" t="str">
        <f t="array" aca="1" ref="I34" ca="1">IFERROR(INDEX('Erg Alle'!$I$1:$I$65,LARGE(('Erg Alle'!$G$1:$G$65=$G$3)*(ROW('Erg Alle'!$G$1:$G$65)),COUNTIF('Erg Alle'!$G$1:$G$65,$G$3)+1-ROW(C29))),"")</f>
        <v/>
      </c>
      <c r="J34" s="70" t="str">
        <f t="array" aca="1" ref="J34" ca="1">IFERROR(INDEX('Erg Alle'!$J$1:$J$65,LARGE(('Erg Alle'!$G$1:$G$65=$G$3)*(ROW('Erg Alle'!$G$1:$G$65)),COUNTIF('Erg Alle'!$G$1:$G$65,$G$3)+1-ROW(C29))),"")</f>
        <v/>
      </c>
      <c r="K34" s="71" t="str">
        <f t="array" aca="1" ref="K34" ca="1">IFERROR(INDEX('Erg Alle'!$K$1:$K$65,LARGE(('Erg Alle'!$G$1:$G$65=$G$3)*(ROW('Erg Alle'!$G$1:$G$65)),COUNTIF('Erg Alle'!$G$1:$G$65,$G$3)+1-ROW(C29))),"")</f>
        <v/>
      </c>
      <c r="L34" s="70" t="str">
        <f t="array" aca="1" ref="L34" ca="1">IFERROR(INDEX('Erg Alle'!$L$1:$L$65,LARGE(('Erg Alle'!$G$1:$G$65=$G$3)*(ROW('Erg Alle'!$G$1:$G$65)),COUNTIF('Erg Alle'!$G$1:$G$65,$G$3)+1-ROW(C29))),"")</f>
        <v/>
      </c>
      <c r="M34" s="71" t="str">
        <f t="array" aca="1" ref="M34" ca="1">IFERROR(INDEX('Erg Alle'!$M$1:$M$65,LARGE(('Erg Alle'!$G$1:$G$65=$G$3)*(ROW('Erg Alle'!$G$1:$G$65)),COUNTIF('Erg Alle'!$G$1:$G$65,$G$3)+1-ROW(C29))),"")</f>
        <v/>
      </c>
      <c r="N34" s="72" t="str">
        <f t="array" aca="1" ref="N34" ca="1">IFERROR(INDEX('Erg Alle'!$N$1:$N$65,LARGE(('Erg Alle'!$G$1:$G$65=$G$3)*(ROW('Erg Alle'!$G$1:$G$65)),COUNTIF('Erg Alle'!$G$1:$G$65,$G$3)+1-ROW(C29))),"")</f>
        <v/>
      </c>
      <c r="O34" s="72" t="str">
        <f t="array" aca="1" ref="O34" ca="1">IFERROR(INDEX('Erg Alle'!$O$1:$O$65,LARGE(('Erg Alle'!$G$1:$G$65=$G$3)*(ROW('Erg Alle'!$G$1:$G$65)),COUNTIF('Erg Alle'!$G$1:$G$65,$G$3)+1-ROW(C29))),"")</f>
        <v/>
      </c>
      <c r="P34" s="471" t="str">
        <f t="array" aca="1" ref="P34" ca="1">IFERROR(INDEX('Erg Alle'!$P$1:$P$65,LARGE(('Erg Alle'!$G$1:$G$65=$G$3)*(ROW('Erg Alle'!$G$1:$G$65)),COUNTIF('Erg Alle'!$G$1:$G$65,$G$3)+1-ROW(C29))),"")</f>
        <v/>
      </c>
      <c r="Q34" s="74" t="str">
        <f t="array" aca="1" ref="Q34" ca="1">IFERROR(INDEX('Erg Alle'!$Q$1:$Q$65,LARGE(('Erg Alle'!$G$1:$G$65=$G$3)*(ROW('Erg Alle'!$G$1:$G$65)),COUNTIF('Erg Alle'!$G$1:$G$65,$G$3)+1-ROW(C29))),"")</f>
        <v/>
      </c>
      <c r="R34" s="75"/>
      <c r="S34" s="147"/>
      <c r="T34" s="56">
        <f t="shared" ca="1" si="0"/>
        <v>0</v>
      </c>
      <c r="U34" s="76">
        <f t="shared" ca="1" si="1"/>
        <v>0</v>
      </c>
      <c r="W34" s="76">
        <f t="shared" ca="1" si="2"/>
        <v>0</v>
      </c>
      <c r="X34" s="76">
        <f t="shared" ca="1" si="3"/>
        <v>0</v>
      </c>
      <c r="Y34" s="76">
        <f t="shared" ca="1" si="4"/>
        <v>0</v>
      </c>
      <c r="Z34" s="76">
        <f ca="1">IF(Stammdaten!$C$20=1,IF(W34=1,1,),IF(Stammdaten!$C$20=2,IF(AND(W34=1,X34=1),1,),IF(Stammdaten!$C$20=3,IF(AND(W34=1,X34=1,Y34=1),1,),)))</f>
        <v>0</v>
      </c>
    </row>
    <row r="35" spans="1:26" ht="24.75" customHeight="1">
      <c r="A35" s="466" t="str">
        <f t="shared" ca="1" si="6"/>
        <v/>
      </c>
      <c r="B35" s="66" t="str">
        <f t="array" aca="1" ref="B35" ca="1">IFERROR(INDEX('Erg Alle'!$B$1:$B$65,LARGE(('Erg Alle'!$G$1:$G$65=$G$3)*(ROW('Erg Alle'!$G$1:$G$65)),COUNTIF('Erg Alle'!$G$1:$G$65,$G$3)+1-ROW(C30))),"")</f>
        <v/>
      </c>
      <c r="C35" s="67" t="str">
        <f t="array" aca="1" ref="C35" ca="1">IFERROR(INDEX('Erg Alle'!$C$1:$C$65,LARGE(('Erg Alle'!$G$1:$G$65=$G$3)*(ROW('Erg Alle'!$G$1:$G$65)),COUNTIF('Erg Alle'!$G$1:$G$65,$G$3)+1-ROW(C30))),"")</f>
        <v/>
      </c>
      <c r="D35" s="68" t="str">
        <f t="array" aca="1" ref="D35" ca="1">IFERROR(INDEX('Erg Alle'!$D$1:$D$65,LARGE(('Erg Alle'!$G$1:$G$65=$G$3)*(ROW('Erg Alle'!$G$1:$G$65)),COUNTIF('Erg Alle'!$G$1:$G$65,$G$3)+1-ROW(C30))),"")</f>
        <v/>
      </c>
      <c r="E35" s="67" t="str">
        <f t="array" aca="1" ref="E35" ca="1">IFERROR(INDEX('Erg Alle'!$E$1:$E$65,LARGE(('Erg Alle'!$G$1:$G$65=$G$3)*(ROW('Erg Alle'!$G$1:$G$65)),COUNTIF('Erg Alle'!$G$1:$G$65,$G$3)+1-ROW(C30))),"")</f>
        <v/>
      </c>
      <c r="F35" s="69" t="str">
        <f t="array" aca="1" ref="F35" ca="1">IFERROR(INDEX('Erg Alle'!$F$1:$F$65,LARGE(('Erg Alle'!$G$1:$G$65=$G$3)*(ROW('Erg Alle'!$G$1:$G$65)),COUNTIF('Erg Alle'!$G$1:$G$65,$G$3)+1-ROW(C30))),"")</f>
        <v/>
      </c>
      <c r="G35" s="538" t="str">
        <f t="array" aca="1" ref="G35" ca="1">IFERROR(INDEX('Erg Alle'!$G$1:$G$65,LARGE(('Erg Alle'!$G$1:$G$65=$G$3)*(ROW('Erg Alle'!$G$1:$G$65)),COUNTIF('Erg Alle'!$G$1:$G$65,$G$3)+1-ROW(C30))),"")</f>
        <v/>
      </c>
      <c r="H35" s="70" t="str">
        <f t="array" aca="1" ref="H35" ca="1">IFERROR(INDEX('Erg Alle'!$H$1:$H$65,LARGE(('Erg Alle'!$G$1:$G$65=$G$3)*(ROW('Erg Alle'!$G$1:$G$65)),COUNTIF('Erg Alle'!$G$1:$G$65,$G$3)+1-ROW(C30))),"")</f>
        <v/>
      </c>
      <c r="I35" s="71" t="str">
        <f t="array" aca="1" ref="I35" ca="1">IFERROR(INDEX('Erg Alle'!$I$1:$I$65,LARGE(('Erg Alle'!$G$1:$G$65=$G$3)*(ROW('Erg Alle'!$G$1:$G$65)),COUNTIF('Erg Alle'!$G$1:$G$65,$G$3)+1-ROW(C30))),"")</f>
        <v/>
      </c>
      <c r="J35" s="70" t="str">
        <f t="array" aca="1" ref="J35" ca="1">IFERROR(INDEX('Erg Alle'!$J$1:$J$65,LARGE(('Erg Alle'!$G$1:$G$65=$G$3)*(ROW('Erg Alle'!$G$1:$G$65)),COUNTIF('Erg Alle'!$G$1:$G$65,$G$3)+1-ROW(C30))),"")</f>
        <v/>
      </c>
      <c r="K35" s="71" t="str">
        <f t="array" aca="1" ref="K35" ca="1">IFERROR(INDEX('Erg Alle'!$K$1:$K$65,LARGE(('Erg Alle'!$G$1:$G$65=$G$3)*(ROW('Erg Alle'!$G$1:$G$65)),COUNTIF('Erg Alle'!$G$1:$G$65,$G$3)+1-ROW(C30))),"")</f>
        <v/>
      </c>
      <c r="L35" s="70" t="str">
        <f t="array" aca="1" ref="L35" ca="1">IFERROR(INDEX('Erg Alle'!$L$1:$L$65,LARGE(('Erg Alle'!$G$1:$G$65=$G$3)*(ROW('Erg Alle'!$G$1:$G$65)),COUNTIF('Erg Alle'!$G$1:$G$65,$G$3)+1-ROW(C30))),"")</f>
        <v/>
      </c>
      <c r="M35" s="71" t="str">
        <f t="array" aca="1" ref="M35" ca="1">IFERROR(INDEX('Erg Alle'!$M$1:$M$65,LARGE(('Erg Alle'!$G$1:$G$65=$G$3)*(ROW('Erg Alle'!$G$1:$G$65)),COUNTIF('Erg Alle'!$G$1:$G$65,$G$3)+1-ROW(C30))),"")</f>
        <v/>
      </c>
      <c r="N35" s="72" t="str">
        <f t="array" aca="1" ref="N35" ca="1">IFERROR(INDEX('Erg Alle'!$N$1:$N$65,LARGE(('Erg Alle'!$G$1:$G$65=$G$3)*(ROW('Erg Alle'!$G$1:$G$65)),COUNTIF('Erg Alle'!$G$1:$G$65,$G$3)+1-ROW(C30))),"")</f>
        <v/>
      </c>
      <c r="O35" s="72" t="str">
        <f t="array" aca="1" ref="O35" ca="1">IFERROR(INDEX('Erg Alle'!$O$1:$O$65,LARGE(('Erg Alle'!$G$1:$G$65=$G$3)*(ROW('Erg Alle'!$G$1:$G$65)),COUNTIF('Erg Alle'!$G$1:$G$65,$G$3)+1-ROW(C30))),"")</f>
        <v/>
      </c>
      <c r="P35" s="471" t="str">
        <f t="array" aca="1" ref="P35" ca="1">IFERROR(INDEX('Erg Alle'!$P$1:$P$65,LARGE(('Erg Alle'!$G$1:$G$65=$G$3)*(ROW('Erg Alle'!$G$1:$G$65)),COUNTIF('Erg Alle'!$G$1:$G$65,$G$3)+1-ROW(C30))),"")</f>
        <v/>
      </c>
      <c r="Q35" s="74" t="str">
        <f t="array" aca="1" ref="Q35" ca="1">IFERROR(INDEX('Erg Alle'!$Q$1:$Q$65,LARGE(('Erg Alle'!$G$1:$G$65=$G$3)*(ROW('Erg Alle'!$G$1:$G$65)),COUNTIF('Erg Alle'!$G$1:$G$65,$G$3)+1-ROW(C30))),"")</f>
        <v/>
      </c>
      <c r="R35" s="75"/>
      <c r="S35" s="147"/>
      <c r="T35" s="56">
        <f t="shared" ca="1" si="0"/>
        <v>0</v>
      </c>
      <c r="U35" s="76">
        <f t="shared" ca="1" si="1"/>
        <v>0</v>
      </c>
      <c r="W35" s="76">
        <f t="shared" ca="1" si="2"/>
        <v>0</v>
      </c>
      <c r="X35" s="76">
        <f t="shared" ca="1" si="3"/>
        <v>0</v>
      </c>
      <c r="Y35" s="76">
        <f t="shared" ca="1" si="4"/>
        <v>0</v>
      </c>
      <c r="Z35" s="76">
        <f ca="1">IF(Stammdaten!$C$20=1,IF(W35=1,1,),IF(Stammdaten!$C$20=2,IF(AND(W35=1,X35=1),1,),IF(Stammdaten!$C$20=3,IF(AND(W35=1,X35=1,Y35=1),1,),)))</f>
        <v>0</v>
      </c>
    </row>
    <row r="36" spans="1:26" ht="24.75" customHeight="1">
      <c r="A36" s="466" t="str">
        <f t="shared" ca="1" si="6"/>
        <v/>
      </c>
      <c r="B36" s="66" t="str">
        <f t="array" aca="1" ref="B36" ca="1">IFERROR(INDEX('Erg Alle'!$B$1:$B$65,LARGE(('Erg Alle'!$G$1:$G$65=$G$3)*(ROW('Erg Alle'!$G$1:$G$65)),COUNTIF('Erg Alle'!$G$1:$G$65,$G$3)+1-ROW(C31))),"")</f>
        <v/>
      </c>
      <c r="C36" s="67" t="str">
        <f t="array" aca="1" ref="C36" ca="1">IFERROR(INDEX('Erg Alle'!$C$1:$C$65,LARGE(('Erg Alle'!$G$1:$G$65=$G$3)*(ROW('Erg Alle'!$G$1:$G$65)),COUNTIF('Erg Alle'!$G$1:$G$65,$G$3)+1-ROW(C31))),"")</f>
        <v/>
      </c>
      <c r="D36" s="68" t="str">
        <f t="array" aca="1" ref="D36" ca="1">IFERROR(INDEX('Erg Alle'!$D$1:$D$65,LARGE(('Erg Alle'!$G$1:$G$65=$G$3)*(ROW('Erg Alle'!$G$1:$G$65)),COUNTIF('Erg Alle'!$G$1:$G$65,$G$3)+1-ROW(C31))),"")</f>
        <v/>
      </c>
      <c r="E36" s="67" t="str">
        <f t="array" aca="1" ref="E36" ca="1">IFERROR(INDEX('Erg Alle'!$E$1:$E$65,LARGE(('Erg Alle'!$G$1:$G$65=$G$3)*(ROW('Erg Alle'!$G$1:$G$65)),COUNTIF('Erg Alle'!$G$1:$G$65,$G$3)+1-ROW(C31))),"")</f>
        <v/>
      </c>
      <c r="F36" s="69" t="str">
        <f t="array" aca="1" ref="F36" ca="1">IFERROR(INDEX('Erg Alle'!$F$1:$F$65,LARGE(('Erg Alle'!$G$1:$G$65=$G$3)*(ROW('Erg Alle'!$G$1:$G$65)),COUNTIF('Erg Alle'!$G$1:$G$65,$G$3)+1-ROW(C31))),"")</f>
        <v/>
      </c>
      <c r="G36" s="538" t="str">
        <f t="array" aca="1" ref="G36" ca="1">IFERROR(INDEX('Erg Alle'!$G$1:$G$65,LARGE(('Erg Alle'!$G$1:$G$65=$G$3)*(ROW('Erg Alle'!$G$1:$G$65)),COUNTIF('Erg Alle'!$G$1:$G$65,$G$3)+1-ROW(C31))),"")</f>
        <v/>
      </c>
      <c r="H36" s="70" t="str">
        <f t="array" aca="1" ref="H36" ca="1">IFERROR(INDEX('Erg Alle'!$H$1:$H$65,LARGE(('Erg Alle'!$G$1:$G$65=$G$3)*(ROW('Erg Alle'!$G$1:$G$65)),COUNTIF('Erg Alle'!$G$1:$G$65,$G$3)+1-ROW(C31))),"")</f>
        <v/>
      </c>
      <c r="I36" s="71" t="str">
        <f t="array" aca="1" ref="I36" ca="1">IFERROR(INDEX('Erg Alle'!$I$1:$I$65,LARGE(('Erg Alle'!$G$1:$G$65=$G$3)*(ROW('Erg Alle'!$G$1:$G$65)),COUNTIF('Erg Alle'!$G$1:$G$65,$G$3)+1-ROW(C31))),"")</f>
        <v/>
      </c>
      <c r="J36" s="70" t="str">
        <f t="array" aca="1" ref="J36" ca="1">IFERROR(INDEX('Erg Alle'!$J$1:$J$65,LARGE(('Erg Alle'!$G$1:$G$65=$G$3)*(ROW('Erg Alle'!$G$1:$G$65)),COUNTIF('Erg Alle'!$G$1:$G$65,$G$3)+1-ROW(C31))),"")</f>
        <v/>
      </c>
      <c r="K36" s="71" t="str">
        <f t="array" aca="1" ref="K36" ca="1">IFERROR(INDEX('Erg Alle'!$K$1:$K$65,LARGE(('Erg Alle'!$G$1:$G$65=$G$3)*(ROW('Erg Alle'!$G$1:$G$65)),COUNTIF('Erg Alle'!$G$1:$G$65,$G$3)+1-ROW(C31))),"")</f>
        <v/>
      </c>
      <c r="L36" s="70" t="str">
        <f t="array" aca="1" ref="L36" ca="1">IFERROR(INDEX('Erg Alle'!$L$1:$L$65,LARGE(('Erg Alle'!$G$1:$G$65=$G$3)*(ROW('Erg Alle'!$G$1:$G$65)),COUNTIF('Erg Alle'!$G$1:$G$65,$G$3)+1-ROW(C31))),"")</f>
        <v/>
      </c>
      <c r="M36" s="71" t="str">
        <f t="array" aca="1" ref="M36" ca="1">IFERROR(INDEX('Erg Alle'!$M$1:$M$65,LARGE(('Erg Alle'!$G$1:$G$65=$G$3)*(ROW('Erg Alle'!$G$1:$G$65)),COUNTIF('Erg Alle'!$G$1:$G$65,$G$3)+1-ROW(C31))),"")</f>
        <v/>
      </c>
      <c r="N36" s="72" t="str">
        <f t="array" aca="1" ref="N36" ca="1">IFERROR(INDEX('Erg Alle'!$N$1:$N$65,LARGE(('Erg Alle'!$G$1:$G$65=$G$3)*(ROW('Erg Alle'!$G$1:$G$65)),COUNTIF('Erg Alle'!$G$1:$G$65,$G$3)+1-ROW(C31))),"")</f>
        <v/>
      </c>
      <c r="O36" s="72" t="str">
        <f t="array" aca="1" ref="O36" ca="1">IFERROR(INDEX('Erg Alle'!$O$1:$O$65,LARGE(('Erg Alle'!$G$1:$G$65=$G$3)*(ROW('Erg Alle'!$G$1:$G$65)),COUNTIF('Erg Alle'!$G$1:$G$65,$G$3)+1-ROW(C31))),"")</f>
        <v/>
      </c>
      <c r="P36" s="471" t="str">
        <f t="array" aca="1" ref="P36" ca="1">IFERROR(INDEX('Erg Alle'!$P$1:$P$65,LARGE(('Erg Alle'!$G$1:$G$65=$G$3)*(ROW('Erg Alle'!$G$1:$G$65)),COUNTIF('Erg Alle'!$G$1:$G$65,$G$3)+1-ROW(C31))),"")</f>
        <v/>
      </c>
      <c r="Q36" s="74" t="str">
        <f t="array" aca="1" ref="Q36" ca="1">IFERROR(INDEX('Erg Alle'!$Q$1:$Q$65,LARGE(('Erg Alle'!$G$1:$G$65=$G$3)*(ROW('Erg Alle'!$G$1:$G$65)),COUNTIF('Erg Alle'!$G$1:$G$65,$G$3)+1-ROW(C31))),"")</f>
        <v/>
      </c>
      <c r="R36" s="75"/>
      <c r="S36" s="147"/>
      <c r="T36" s="56">
        <f t="shared" ca="1" si="0"/>
        <v>0</v>
      </c>
      <c r="U36" s="76">
        <f t="shared" ca="1" si="1"/>
        <v>0</v>
      </c>
      <c r="W36" s="76">
        <f t="shared" ca="1" si="2"/>
        <v>0</v>
      </c>
      <c r="X36" s="76">
        <f t="shared" ca="1" si="3"/>
        <v>0</v>
      </c>
      <c r="Y36" s="76">
        <f t="shared" ca="1" si="4"/>
        <v>0</v>
      </c>
      <c r="Z36" s="76">
        <f ca="1">IF(Stammdaten!$C$20=1,IF(W36=1,1,),IF(Stammdaten!$C$20=2,IF(AND(W36=1,X36=1),1,),IF(Stammdaten!$C$20=3,IF(AND(W36=1,X36=1,Y36=1),1,),)))</f>
        <v>0</v>
      </c>
    </row>
    <row r="37" spans="1:26" ht="24.75" customHeight="1">
      <c r="A37" s="466" t="str">
        <f t="shared" ca="1" si="6"/>
        <v/>
      </c>
      <c r="B37" s="66" t="str">
        <f t="array" aca="1" ref="B37" ca="1">IFERROR(INDEX('Erg Alle'!$B$1:$B$65,LARGE(('Erg Alle'!$G$1:$G$65=$G$3)*(ROW('Erg Alle'!$G$1:$G$65)),COUNTIF('Erg Alle'!$G$1:$G$65,$G$3)+1-ROW(C32))),"")</f>
        <v/>
      </c>
      <c r="C37" s="67" t="str">
        <f t="array" aca="1" ref="C37" ca="1">IFERROR(INDEX('Erg Alle'!$C$1:$C$65,LARGE(('Erg Alle'!$G$1:$G$65=$G$3)*(ROW('Erg Alle'!$G$1:$G$65)),COUNTIF('Erg Alle'!$G$1:$G$65,$G$3)+1-ROW(C32))),"")</f>
        <v/>
      </c>
      <c r="D37" s="68" t="str">
        <f t="array" aca="1" ref="D37" ca="1">IFERROR(INDEX('Erg Alle'!$D$1:$D$65,LARGE(('Erg Alle'!$G$1:$G$65=$G$3)*(ROW('Erg Alle'!$G$1:$G$65)),COUNTIF('Erg Alle'!$G$1:$G$65,$G$3)+1-ROW(C32))),"")</f>
        <v/>
      </c>
      <c r="E37" s="67" t="str">
        <f t="array" aca="1" ref="E37" ca="1">IFERROR(INDEX('Erg Alle'!$E$1:$E$65,LARGE(('Erg Alle'!$G$1:$G$65=$G$3)*(ROW('Erg Alle'!$G$1:$G$65)),COUNTIF('Erg Alle'!$G$1:$G$65,$G$3)+1-ROW(C32))),"")</f>
        <v/>
      </c>
      <c r="F37" s="69" t="str">
        <f t="array" aca="1" ref="F37" ca="1">IFERROR(INDEX('Erg Alle'!$F$1:$F$65,LARGE(('Erg Alle'!$G$1:$G$65=$G$3)*(ROW('Erg Alle'!$G$1:$G$65)),COUNTIF('Erg Alle'!$G$1:$G$65,$G$3)+1-ROW(C32))),"")</f>
        <v/>
      </c>
      <c r="G37" s="538" t="str">
        <f t="array" aca="1" ref="G37" ca="1">IFERROR(INDEX('Erg Alle'!$G$1:$G$65,LARGE(('Erg Alle'!$G$1:$G$65=$G$3)*(ROW('Erg Alle'!$G$1:$G$65)),COUNTIF('Erg Alle'!$G$1:$G$65,$G$3)+1-ROW(C32))),"")</f>
        <v/>
      </c>
      <c r="H37" s="70" t="str">
        <f t="array" aca="1" ref="H37" ca="1">IFERROR(INDEX('Erg Alle'!$H$1:$H$65,LARGE(('Erg Alle'!$G$1:$G$65=$G$3)*(ROW('Erg Alle'!$G$1:$G$65)),COUNTIF('Erg Alle'!$G$1:$G$65,$G$3)+1-ROW(C32))),"")</f>
        <v/>
      </c>
      <c r="I37" s="71" t="str">
        <f t="array" aca="1" ref="I37" ca="1">IFERROR(INDEX('Erg Alle'!$I$1:$I$65,LARGE(('Erg Alle'!$G$1:$G$65=$G$3)*(ROW('Erg Alle'!$G$1:$G$65)),COUNTIF('Erg Alle'!$G$1:$G$65,$G$3)+1-ROW(C32))),"")</f>
        <v/>
      </c>
      <c r="J37" s="70" t="str">
        <f t="array" aca="1" ref="J37" ca="1">IFERROR(INDEX('Erg Alle'!$J$1:$J$65,LARGE(('Erg Alle'!$G$1:$G$65=$G$3)*(ROW('Erg Alle'!$G$1:$G$65)),COUNTIF('Erg Alle'!$G$1:$G$65,$G$3)+1-ROW(C32))),"")</f>
        <v/>
      </c>
      <c r="K37" s="71" t="str">
        <f t="array" aca="1" ref="K37" ca="1">IFERROR(INDEX('Erg Alle'!$K$1:$K$65,LARGE(('Erg Alle'!$G$1:$G$65=$G$3)*(ROW('Erg Alle'!$G$1:$G$65)),COUNTIF('Erg Alle'!$G$1:$G$65,$G$3)+1-ROW(C32))),"")</f>
        <v/>
      </c>
      <c r="L37" s="70" t="str">
        <f t="array" aca="1" ref="L37" ca="1">IFERROR(INDEX('Erg Alle'!$L$1:$L$65,LARGE(('Erg Alle'!$G$1:$G$65=$G$3)*(ROW('Erg Alle'!$G$1:$G$65)),COUNTIF('Erg Alle'!$G$1:$G$65,$G$3)+1-ROW(C32))),"")</f>
        <v/>
      </c>
      <c r="M37" s="71" t="str">
        <f t="array" aca="1" ref="M37" ca="1">IFERROR(INDEX('Erg Alle'!$M$1:$M$65,LARGE(('Erg Alle'!$G$1:$G$65=$G$3)*(ROW('Erg Alle'!$G$1:$G$65)),COUNTIF('Erg Alle'!$G$1:$G$65,$G$3)+1-ROW(C32))),"")</f>
        <v/>
      </c>
      <c r="N37" s="72" t="str">
        <f t="array" aca="1" ref="N37" ca="1">IFERROR(INDEX('Erg Alle'!$N$1:$N$65,LARGE(('Erg Alle'!$G$1:$G$65=$G$3)*(ROW('Erg Alle'!$G$1:$G$65)),COUNTIF('Erg Alle'!$G$1:$G$65,$G$3)+1-ROW(C32))),"")</f>
        <v/>
      </c>
      <c r="O37" s="72" t="str">
        <f t="array" aca="1" ref="O37" ca="1">IFERROR(INDEX('Erg Alle'!$O$1:$O$65,LARGE(('Erg Alle'!$G$1:$G$65=$G$3)*(ROW('Erg Alle'!$G$1:$G$65)),COUNTIF('Erg Alle'!$G$1:$G$65,$G$3)+1-ROW(C32))),"")</f>
        <v/>
      </c>
      <c r="P37" s="471" t="str">
        <f t="array" aca="1" ref="P37" ca="1">IFERROR(INDEX('Erg Alle'!$P$1:$P$65,LARGE(('Erg Alle'!$G$1:$G$65=$G$3)*(ROW('Erg Alle'!$G$1:$G$65)),COUNTIF('Erg Alle'!$G$1:$G$65,$G$3)+1-ROW(C32))),"")</f>
        <v/>
      </c>
      <c r="Q37" s="74" t="str">
        <f t="array" aca="1" ref="Q37" ca="1">IFERROR(INDEX('Erg Alle'!$Q$1:$Q$65,LARGE(('Erg Alle'!$G$1:$G$65=$G$3)*(ROW('Erg Alle'!$G$1:$G$65)),COUNTIF('Erg Alle'!$G$1:$G$65,$G$3)+1-ROW(C32))),"")</f>
        <v/>
      </c>
      <c r="R37" s="75"/>
      <c r="S37" s="147"/>
      <c r="T37" s="56">
        <f t="shared" ca="1" si="0"/>
        <v>0</v>
      </c>
      <c r="U37" s="76">
        <f t="shared" ca="1" si="1"/>
        <v>0</v>
      </c>
      <c r="W37" s="76">
        <f t="shared" ca="1" si="2"/>
        <v>0</v>
      </c>
      <c r="X37" s="76">
        <f t="shared" ca="1" si="3"/>
        <v>0</v>
      </c>
      <c r="Y37" s="76">
        <f t="shared" ca="1" si="4"/>
        <v>0</v>
      </c>
      <c r="Z37" s="76">
        <f ca="1">IF(Stammdaten!$C$20=1,IF(W37=1,1,),IF(Stammdaten!$C$20=2,IF(AND(W37=1,X37=1),1,),IF(Stammdaten!$C$20=3,IF(AND(W37=1,X37=1,Y37=1),1,),)))</f>
        <v>0</v>
      </c>
    </row>
    <row r="38" spans="1:26" ht="24.75" customHeight="1">
      <c r="A38" s="466" t="str">
        <f t="shared" ca="1" si="6"/>
        <v/>
      </c>
      <c r="B38" s="66" t="str">
        <f t="array" aca="1" ref="B38" ca="1">IFERROR(INDEX('Erg Alle'!$B$1:$B$65,LARGE(('Erg Alle'!$G$1:$G$65=$G$3)*(ROW('Erg Alle'!$G$1:$G$65)),COUNTIF('Erg Alle'!$G$1:$G$65,$G$3)+1-ROW(C33))),"")</f>
        <v/>
      </c>
      <c r="C38" s="67" t="str">
        <f t="array" aca="1" ref="C38" ca="1">IFERROR(INDEX('Erg Alle'!$C$1:$C$65,LARGE(('Erg Alle'!$G$1:$G$65=$G$3)*(ROW('Erg Alle'!$G$1:$G$65)),COUNTIF('Erg Alle'!$G$1:$G$65,$G$3)+1-ROW(C33))),"")</f>
        <v/>
      </c>
      <c r="D38" s="68" t="str">
        <f t="array" aca="1" ref="D38" ca="1">IFERROR(INDEX('Erg Alle'!$D$1:$D$65,LARGE(('Erg Alle'!$G$1:$G$65=$G$3)*(ROW('Erg Alle'!$G$1:$G$65)),COUNTIF('Erg Alle'!$G$1:$G$65,$G$3)+1-ROW(C33))),"")</f>
        <v/>
      </c>
      <c r="E38" s="67" t="str">
        <f t="array" aca="1" ref="E38" ca="1">IFERROR(INDEX('Erg Alle'!$E$1:$E$65,LARGE(('Erg Alle'!$G$1:$G$65=$G$3)*(ROW('Erg Alle'!$G$1:$G$65)),COUNTIF('Erg Alle'!$G$1:$G$65,$G$3)+1-ROW(C33))),"")</f>
        <v/>
      </c>
      <c r="F38" s="69" t="str">
        <f t="array" aca="1" ref="F38" ca="1">IFERROR(INDEX('Erg Alle'!$F$1:$F$65,LARGE(('Erg Alle'!$G$1:$G$65=$G$3)*(ROW('Erg Alle'!$G$1:$G$65)),COUNTIF('Erg Alle'!$G$1:$G$65,$G$3)+1-ROW(C33))),"")</f>
        <v/>
      </c>
      <c r="G38" s="538" t="str">
        <f t="array" aca="1" ref="G38" ca="1">IFERROR(INDEX('Erg Alle'!$G$1:$G$65,LARGE(('Erg Alle'!$G$1:$G$65=$G$3)*(ROW('Erg Alle'!$G$1:$G$65)),COUNTIF('Erg Alle'!$G$1:$G$65,$G$3)+1-ROW(C33))),"")</f>
        <v/>
      </c>
      <c r="H38" s="70" t="str">
        <f t="array" aca="1" ref="H38" ca="1">IFERROR(INDEX('Erg Alle'!$H$1:$H$65,LARGE(('Erg Alle'!$G$1:$G$65=$G$3)*(ROW('Erg Alle'!$G$1:$G$65)),COUNTIF('Erg Alle'!$G$1:$G$65,$G$3)+1-ROW(C33))),"")</f>
        <v/>
      </c>
      <c r="I38" s="71" t="str">
        <f t="array" aca="1" ref="I38" ca="1">IFERROR(INDEX('Erg Alle'!$I$1:$I$65,LARGE(('Erg Alle'!$G$1:$G$65=$G$3)*(ROW('Erg Alle'!$G$1:$G$65)),COUNTIF('Erg Alle'!$G$1:$G$65,$G$3)+1-ROW(C33))),"")</f>
        <v/>
      </c>
      <c r="J38" s="70" t="str">
        <f t="array" aca="1" ref="J38" ca="1">IFERROR(INDEX('Erg Alle'!$J$1:$J$65,LARGE(('Erg Alle'!$G$1:$G$65=$G$3)*(ROW('Erg Alle'!$G$1:$G$65)),COUNTIF('Erg Alle'!$G$1:$G$65,$G$3)+1-ROW(C33))),"")</f>
        <v/>
      </c>
      <c r="K38" s="71" t="str">
        <f t="array" aca="1" ref="K38" ca="1">IFERROR(INDEX('Erg Alle'!$K$1:$K$65,LARGE(('Erg Alle'!$G$1:$G$65=$G$3)*(ROW('Erg Alle'!$G$1:$G$65)),COUNTIF('Erg Alle'!$G$1:$G$65,$G$3)+1-ROW(C33))),"")</f>
        <v/>
      </c>
      <c r="L38" s="70" t="str">
        <f t="array" aca="1" ref="L38" ca="1">IFERROR(INDEX('Erg Alle'!$L$1:$L$65,LARGE(('Erg Alle'!$G$1:$G$65=$G$3)*(ROW('Erg Alle'!$G$1:$G$65)),COUNTIF('Erg Alle'!$G$1:$G$65,$G$3)+1-ROW(C33))),"")</f>
        <v/>
      </c>
      <c r="M38" s="71" t="str">
        <f t="array" aca="1" ref="M38" ca="1">IFERROR(INDEX('Erg Alle'!$M$1:$M$65,LARGE(('Erg Alle'!$G$1:$G$65=$G$3)*(ROW('Erg Alle'!$G$1:$G$65)),COUNTIF('Erg Alle'!$G$1:$G$65,$G$3)+1-ROW(C33))),"")</f>
        <v/>
      </c>
      <c r="N38" s="72" t="str">
        <f t="array" aca="1" ref="N38" ca="1">IFERROR(INDEX('Erg Alle'!$N$1:$N$65,LARGE(('Erg Alle'!$G$1:$G$65=$G$3)*(ROW('Erg Alle'!$G$1:$G$65)),COUNTIF('Erg Alle'!$G$1:$G$65,$G$3)+1-ROW(C33))),"")</f>
        <v/>
      </c>
      <c r="O38" s="72" t="str">
        <f t="array" aca="1" ref="O38" ca="1">IFERROR(INDEX('Erg Alle'!$O$1:$O$65,LARGE(('Erg Alle'!$G$1:$G$65=$G$3)*(ROW('Erg Alle'!$G$1:$G$65)),COUNTIF('Erg Alle'!$G$1:$G$65,$G$3)+1-ROW(C33))),"")</f>
        <v/>
      </c>
      <c r="P38" s="471" t="str">
        <f t="array" aca="1" ref="P38" ca="1">IFERROR(INDEX('Erg Alle'!$P$1:$P$65,LARGE(('Erg Alle'!$G$1:$G$65=$G$3)*(ROW('Erg Alle'!$G$1:$G$65)),COUNTIF('Erg Alle'!$G$1:$G$65,$G$3)+1-ROW(C33))),"")</f>
        <v/>
      </c>
      <c r="Q38" s="74" t="str">
        <f t="array" aca="1" ref="Q38" ca="1">IFERROR(INDEX('Erg Alle'!$Q$1:$Q$65,LARGE(('Erg Alle'!$G$1:$G$65=$G$3)*(ROW('Erg Alle'!$G$1:$G$65)),COUNTIF('Erg Alle'!$G$1:$G$65,$G$3)+1-ROW(C33))),"")</f>
        <v/>
      </c>
      <c r="R38" s="75"/>
      <c r="S38" s="147"/>
      <c r="T38" s="56">
        <f t="shared" ref="T38:T65" ca="1" si="7">COUNTIF(H38:M38,0)</f>
        <v>0</v>
      </c>
      <c r="U38" s="76">
        <f t="shared" ref="U38:U65" ca="1" si="8">+(COUNTIF(H38:M38,"V")*-5)+(COUNTIF(H38:M38,"SG")*3.5)+(COUNTIF(H38:M38,"G")*6.5)</f>
        <v>0</v>
      </c>
      <c r="W38" s="76">
        <f t="shared" ref="W38:W65" ca="1" si="9">IF(OR(I38="o.B.",I38="dns",I38="dis"),1,0)</f>
        <v>0</v>
      </c>
      <c r="X38" s="76">
        <f t="shared" ref="X38:X65" ca="1" si="10">IF(OR(K38="o.B.",K38="dns",K38="dis"),1,0)</f>
        <v>0</v>
      </c>
      <c r="Y38" s="76">
        <f t="shared" ref="Y38:Y65" ca="1" si="11">IF(OR(M38="o.B.",M38="dns",M38="dis"),1,0)</f>
        <v>0</v>
      </c>
      <c r="Z38" s="76">
        <f ca="1">IF(Stammdaten!$C$20=1,IF(W38=1,1,),IF(Stammdaten!$C$20=2,IF(AND(W38=1,X38=1),1,),IF(Stammdaten!$C$20=3,IF(AND(W38=1,X38=1,Y38=1),1,),)))</f>
        <v>0</v>
      </c>
    </row>
    <row r="39" spans="1:26" ht="24.75" customHeight="1">
      <c r="A39" s="466" t="str">
        <f t="shared" ca="1" si="6"/>
        <v/>
      </c>
      <c r="B39" s="66" t="str">
        <f t="array" aca="1" ref="B39" ca="1">IFERROR(INDEX('Erg Alle'!$B$1:$B$65,LARGE(('Erg Alle'!$G$1:$G$65=$G$3)*(ROW('Erg Alle'!$G$1:$G$65)),COUNTIF('Erg Alle'!$G$1:$G$65,$G$3)+1-ROW(C34))),"")</f>
        <v/>
      </c>
      <c r="C39" s="67" t="str">
        <f t="array" aca="1" ref="C39" ca="1">IFERROR(INDEX('Erg Alle'!$C$1:$C$65,LARGE(('Erg Alle'!$G$1:$G$65=$G$3)*(ROW('Erg Alle'!$G$1:$G$65)),COUNTIF('Erg Alle'!$G$1:$G$65,$G$3)+1-ROW(C34))),"")</f>
        <v/>
      </c>
      <c r="D39" s="68" t="str">
        <f t="array" aca="1" ref="D39" ca="1">IFERROR(INDEX('Erg Alle'!$D$1:$D$65,LARGE(('Erg Alle'!$G$1:$G$65=$G$3)*(ROW('Erg Alle'!$G$1:$G$65)),COUNTIF('Erg Alle'!$G$1:$G$65,$G$3)+1-ROW(C34))),"")</f>
        <v/>
      </c>
      <c r="E39" s="67" t="str">
        <f t="array" aca="1" ref="E39" ca="1">IFERROR(INDEX('Erg Alle'!$E$1:$E$65,LARGE(('Erg Alle'!$G$1:$G$65=$G$3)*(ROW('Erg Alle'!$G$1:$G$65)),COUNTIF('Erg Alle'!$G$1:$G$65,$G$3)+1-ROW(C34))),"")</f>
        <v/>
      </c>
      <c r="F39" s="69" t="str">
        <f t="array" aca="1" ref="F39" ca="1">IFERROR(INDEX('Erg Alle'!$F$1:$F$65,LARGE(('Erg Alle'!$G$1:$G$65=$G$3)*(ROW('Erg Alle'!$G$1:$G$65)),COUNTIF('Erg Alle'!$G$1:$G$65,$G$3)+1-ROW(C34))),"")</f>
        <v/>
      </c>
      <c r="G39" s="538" t="str">
        <f t="array" aca="1" ref="G39" ca="1">IFERROR(INDEX('Erg Alle'!$G$1:$G$65,LARGE(('Erg Alle'!$G$1:$G$65=$G$3)*(ROW('Erg Alle'!$G$1:$G$65)),COUNTIF('Erg Alle'!$G$1:$G$65,$G$3)+1-ROW(C34))),"")</f>
        <v/>
      </c>
      <c r="H39" s="70" t="str">
        <f t="array" aca="1" ref="H39" ca="1">IFERROR(INDEX('Erg Alle'!$H$1:$H$65,LARGE(('Erg Alle'!$G$1:$G$65=$G$3)*(ROW('Erg Alle'!$G$1:$G$65)),COUNTIF('Erg Alle'!$G$1:$G$65,$G$3)+1-ROW(C34))),"")</f>
        <v/>
      </c>
      <c r="I39" s="71" t="str">
        <f t="array" aca="1" ref="I39" ca="1">IFERROR(INDEX('Erg Alle'!$I$1:$I$65,LARGE(('Erg Alle'!$G$1:$G$65=$G$3)*(ROW('Erg Alle'!$G$1:$G$65)),COUNTIF('Erg Alle'!$G$1:$G$65,$G$3)+1-ROW(C34))),"")</f>
        <v/>
      </c>
      <c r="J39" s="70" t="str">
        <f t="array" aca="1" ref="J39" ca="1">IFERROR(INDEX('Erg Alle'!$J$1:$J$65,LARGE(('Erg Alle'!$G$1:$G$65=$G$3)*(ROW('Erg Alle'!$G$1:$G$65)),COUNTIF('Erg Alle'!$G$1:$G$65,$G$3)+1-ROW(C34))),"")</f>
        <v/>
      </c>
      <c r="K39" s="71" t="str">
        <f t="array" aca="1" ref="K39" ca="1">IFERROR(INDEX('Erg Alle'!$K$1:$K$65,LARGE(('Erg Alle'!$G$1:$G$65=$G$3)*(ROW('Erg Alle'!$G$1:$G$65)),COUNTIF('Erg Alle'!$G$1:$G$65,$G$3)+1-ROW(C34))),"")</f>
        <v/>
      </c>
      <c r="L39" s="70" t="str">
        <f t="array" aca="1" ref="L39" ca="1">IFERROR(INDEX('Erg Alle'!$L$1:$L$65,LARGE(('Erg Alle'!$G$1:$G$65=$G$3)*(ROW('Erg Alle'!$G$1:$G$65)),COUNTIF('Erg Alle'!$G$1:$G$65,$G$3)+1-ROW(C34))),"")</f>
        <v/>
      </c>
      <c r="M39" s="71" t="str">
        <f t="array" aca="1" ref="M39" ca="1">IFERROR(INDEX('Erg Alle'!$M$1:$M$65,LARGE(('Erg Alle'!$G$1:$G$65=$G$3)*(ROW('Erg Alle'!$G$1:$G$65)),COUNTIF('Erg Alle'!$G$1:$G$65,$G$3)+1-ROW(C34))),"")</f>
        <v/>
      </c>
      <c r="N39" s="72" t="str">
        <f t="array" aca="1" ref="N39" ca="1">IFERROR(INDEX('Erg Alle'!$N$1:$N$65,LARGE(('Erg Alle'!$G$1:$G$65=$G$3)*(ROW('Erg Alle'!$G$1:$G$65)),COUNTIF('Erg Alle'!$G$1:$G$65,$G$3)+1-ROW(C34))),"")</f>
        <v/>
      </c>
      <c r="O39" s="72" t="str">
        <f t="array" aca="1" ref="O39" ca="1">IFERROR(INDEX('Erg Alle'!$O$1:$O$65,LARGE(('Erg Alle'!$G$1:$G$65=$G$3)*(ROW('Erg Alle'!$G$1:$G$65)),COUNTIF('Erg Alle'!$G$1:$G$65,$G$3)+1-ROW(C34))),"")</f>
        <v/>
      </c>
      <c r="P39" s="471" t="str">
        <f t="array" aca="1" ref="P39" ca="1">IFERROR(INDEX('Erg Alle'!$P$1:$P$65,LARGE(('Erg Alle'!$G$1:$G$65=$G$3)*(ROW('Erg Alle'!$G$1:$G$65)),COUNTIF('Erg Alle'!$G$1:$G$65,$G$3)+1-ROW(C34))),"")</f>
        <v/>
      </c>
      <c r="Q39" s="74" t="str">
        <f t="array" aca="1" ref="Q39" ca="1">IFERROR(INDEX('Erg Alle'!$Q$1:$Q$65,LARGE(('Erg Alle'!$G$1:$G$65=$G$3)*(ROW('Erg Alle'!$G$1:$G$65)),COUNTIF('Erg Alle'!$G$1:$G$65,$G$3)+1-ROW(C34))),"")</f>
        <v/>
      </c>
      <c r="R39" s="75"/>
      <c r="S39" s="147"/>
      <c r="T39" s="56">
        <f t="shared" ca="1" si="7"/>
        <v>0</v>
      </c>
      <c r="U39" s="76">
        <f t="shared" ca="1" si="8"/>
        <v>0</v>
      </c>
      <c r="W39" s="76">
        <f t="shared" ca="1" si="9"/>
        <v>0</v>
      </c>
      <c r="X39" s="76">
        <f t="shared" ca="1" si="10"/>
        <v>0</v>
      </c>
      <c r="Y39" s="76">
        <f t="shared" ca="1" si="11"/>
        <v>0</v>
      </c>
      <c r="Z39" s="76">
        <f ca="1">IF(Stammdaten!$C$20=1,IF(W39=1,1,),IF(Stammdaten!$C$20=2,IF(AND(W39=1,X39=1),1,),IF(Stammdaten!$C$20=3,IF(AND(W39=1,X39=1,Y39=1),1,),)))</f>
        <v>0</v>
      </c>
    </row>
    <row r="40" spans="1:26" ht="24.75" customHeight="1">
      <c r="A40" s="466" t="str">
        <f t="shared" ca="1" si="6"/>
        <v/>
      </c>
      <c r="B40" s="66" t="str">
        <f t="array" aca="1" ref="B40" ca="1">IFERROR(INDEX('Erg Alle'!$B$1:$B$65,LARGE(('Erg Alle'!$G$1:$G$65=$G$3)*(ROW('Erg Alle'!$G$1:$G$65)),COUNTIF('Erg Alle'!$G$1:$G$65,$G$3)+1-ROW(C35))),"")</f>
        <v/>
      </c>
      <c r="C40" s="67" t="str">
        <f t="array" aca="1" ref="C40" ca="1">IFERROR(INDEX('Erg Alle'!$C$1:$C$65,LARGE(('Erg Alle'!$G$1:$G$65=$G$3)*(ROW('Erg Alle'!$G$1:$G$65)),COUNTIF('Erg Alle'!$G$1:$G$65,$G$3)+1-ROW(C35))),"")</f>
        <v/>
      </c>
      <c r="D40" s="68" t="str">
        <f t="array" aca="1" ref="D40" ca="1">IFERROR(INDEX('Erg Alle'!$D$1:$D$65,LARGE(('Erg Alle'!$G$1:$G$65=$G$3)*(ROW('Erg Alle'!$G$1:$G$65)),COUNTIF('Erg Alle'!$G$1:$G$65,$G$3)+1-ROW(C35))),"")</f>
        <v/>
      </c>
      <c r="E40" s="67" t="str">
        <f t="array" aca="1" ref="E40" ca="1">IFERROR(INDEX('Erg Alle'!$E$1:$E$65,LARGE(('Erg Alle'!$G$1:$G$65=$G$3)*(ROW('Erg Alle'!$G$1:$G$65)),COUNTIF('Erg Alle'!$G$1:$G$65,$G$3)+1-ROW(C35))),"")</f>
        <v/>
      </c>
      <c r="F40" s="69" t="str">
        <f t="array" aca="1" ref="F40" ca="1">IFERROR(INDEX('Erg Alle'!$F$1:$F$65,LARGE(('Erg Alle'!$G$1:$G$65=$G$3)*(ROW('Erg Alle'!$G$1:$G$65)),COUNTIF('Erg Alle'!$G$1:$G$65,$G$3)+1-ROW(C35))),"")</f>
        <v/>
      </c>
      <c r="G40" s="538" t="str">
        <f t="array" aca="1" ref="G40" ca="1">IFERROR(INDEX('Erg Alle'!$G$1:$G$65,LARGE(('Erg Alle'!$G$1:$G$65=$G$3)*(ROW('Erg Alle'!$G$1:$G$65)),COUNTIF('Erg Alle'!$G$1:$G$65,$G$3)+1-ROW(C35))),"")</f>
        <v/>
      </c>
      <c r="H40" s="70" t="str">
        <f t="array" aca="1" ref="H40" ca="1">IFERROR(INDEX('Erg Alle'!$H$1:$H$65,LARGE(('Erg Alle'!$G$1:$G$65=$G$3)*(ROW('Erg Alle'!$G$1:$G$65)),COUNTIF('Erg Alle'!$G$1:$G$65,$G$3)+1-ROW(C35))),"")</f>
        <v/>
      </c>
      <c r="I40" s="71" t="str">
        <f t="array" aca="1" ref="I40" ca="1">IFERROR(INDEX('Erg Alle'!$I$1:$I$65,LARGE(('Erg Alle'!$G$1:$G$65=$G$3)*(ROW('Erg Alle'!$G$1:$G$65)),COUNTIF('Erg Alle'!$G$1:$G$65,$G$3)+1-ROW(C35))),"")</f>
        <v/>
      </c>
      <c r="J40" s="70" t="str">
        <f t="array" aca="1" ref="J40" ca="1">IFERROR(INDEX('Erg Alle'!$J$1:$J$65,LARGE(('Erg Alle'!$G$1:$G$65=$G$3)*(ROW('Erg Alle'!$G$1:$G$65)),COUNTIF('Erg Alle'!$G$1:$G$65,$G$3)+1-ROW(C35))),"")</f>
        <v/>
      </c>
      <c r="K40" s="71" t="str">
        <f t="array" aca="1" ref="K40" ca="1">IFERROR(INDEX('Erg Alle'!$K$1:$K$65,LARGE(('Erg Alle'!$G$1:$G$65=$G$3)*(ROW('Erg Alle'!$G$1:$G$65)),COUNTIF('Erg Alle'!$G$1:$G$65,$G$3)+1-ROW(C35))),"")</f>
        <v/>
      </c>
      <c r="L40" s="70" t="str">
        <f t="array" aca="1" ref="L40" ca="1">IFERROR(INDEX('Erg Alle'!$L$1:$L$65,LARGE(('Erg Alle'!$G$1:$G$65=$G$3)*(ROW('Erg Alle'!$G$1:$G$65)),COUNTIF('Erg Alle'!$G$1:$G$65,$G$3)+1-ROW(C35))),"")</f>
        <v/>
      </c>
      <c r="M40" s="71" t="str">
        <f t="array" aca="1" ref="M40" ca="1">IFERROR(INDEX('Erg Alle'!$M$1:$M$65,LARGE(('Erg Alle'!$G$1:$G$65=$G$3)*(ROW('Erg Alle'!$G$1:$G$65)),COUNTIF('Erg Alle'!$G$1:$G$65,$G$3)+1-ROW(C35))),"")</f>
        <v/>
      </c>
      <c r="N40" s="72" t="str">
        <f t="array" aca="1" ref="N40" ca="1">IFERROR(INDEX('Erg Alle'!$N$1:$N$65,LARGE(('Erg Alle'!$G$1:$G$65=$G$3)*(ROW('Erg Alle'!$G$1:$G$65)),COUNTIF('Erg Alle'!$G$1:$G$65,$G$3)+1-ROW(C35))),"")</f>
        <v/>
      </c>
      <c r="O40" s="72" t="str">
        <f t="array" aca="1" ref="O40" ca="1">IFERROR(INDEX('Erg Alle'!$O$1:$O$65,LARGE(('Erg Alle'!$G$1:$G$65=$G$3)*(ROW('Erg Alle'!$G$1:$G$65)),COUNTIF('Erg Alle'!$G$1:$G$65,$G$3)+1-ROW(C35))),"")</f>
        <v/>
      </c>
      <c r="P40" s="471" t="str">
        <f t="array" aca="1" ref="P40" ca="1">IFERROR(INDEX('Erg Alle'!$P$1:$P$65,LARGE(('Erg Alle'!$G$1:$G$65=$G$3)*(ROW('Erg Alle'!$G$1:$G$65)),COUNTIF('Erg Alle'!$G$1:$G$65,$G$3)+1-ROW(C35))),"")</f>
        <v/>
      </c>
      <c r="Q40" s="74" t="str">
        <f t="array" aca="1" ref="Q40" ca="1">IFERROR(INDEX('Erg Alle'!$Q$1:$Q$65,LARGE(('Erg Alle'!$G$1:$G$65=$G$3)*(ROW('Erg Alle'!$G$1:$G$65)),COUNTIF('Erg Alle'!$G$1:$G$65,$G$3)+1-ROW(C35))),"")</f>
        <v/>
      </c>
      <c r="R40" s="75"/>
      <c r="S40" s="147"/>
      <c r="T40" s="56">
        <f t="shared" ca="1" si="7"/>
        <v>0</v>
      </c>
      <c r="U40" s="76">
        <f t="shared" ca="1" si="8"/>
        <v>0</v>
      </c>
      <c r="W40" s="76">
        <f t="shared" ca="1" si="9"/>
        <v>0</v>
      </c>
      <c r="X40" s="76">
        <f t="shared" ca="1" si="10"/>
        <v>0</v>
      </c>
      <c r="Y40" s="76">
        <f t="shared" ca="1" si="11"/>
        <v>0</v>
      </c>
      <c r="Z40" s="76">
        <f ca="1">IF(Stammdaten!$C$20=1,IF(W40=1,1,),IF(Stammdaten!$C$20=2,IF(AND(W40=1,X40=1),1,),IF(Stammdaten!$C$20=3,IF(AND(W40=1,X40=1,Y40=1),1,),)))</f>
        <v>0</v>
      </c>
    </row>
    <row r="41" spans="1:26" ht="24.75" customHeight="1">
      <c r="A41" s="466" t="str">
        <f t="shared" ca="1" si="6"/>
        <v/>
      </c>
      <c r="B41" s="66" t="str">
        <f t="array" aca="1" ref="B41" ca="1">IFERROR(INDEX('Erg Alle'!$B$1:$B$65,LARGE(('Erg Alle'!$G$1:$G$65=$G$3)*(ROW('Erg Alle'!$G$1:$G$65)),COUNTIF('Erg Alle'!$G$1:$G$65,$G$3)+1-ROW(C36))),"")</f>
        <v/>
      </c>
      <c r="C41" s="67" t="str">
        <f t="array" aca="1" ref="C41" ca="1">IFERROR(INDEX('Erg Alle'!$C$1:$C$65,LARGE(('Erg Alle'!$G$1:$G$65=$G$3)*(ROW('Erg Alle'!$G$1:$G$65)),COUNTIF('Erg Alle'!$G$1:$G$65,$G$3)+1-ROW(C36))),"")</f>
        <v/>
      </c>
      <c r="D41" s="68" t="str">
        <f t="array" aca="1" ref="D41" ca="1">IFERROR(INDEX('Erg Alle'!$D$1:$D$65,LARGE(('Erg Alle'!$G$1:$G$65=$G$3)*(ROW('Erg Alle'!$G$1:$G$65)),COUNTIF('Erg Alle'!$G$1:$G$65,$G$3)+1-ROW(C36))),"")</f>
        <v/>
      </c>
      <c r="E41" s="67" t="str">
        <f t="array" aca="1" ref="E41" ca="1">IFERROR(INDEX('Erg Alle'!$E$1:$E$65,LARGE(('Erg Alle'!$G$1:$G$65=$G$3)*(ROW('Erg Alle'!$G$1:$G$65)),COUNTIF('Erg Alle'!$G$1:$G$65,$G$3)+1-ROW(C36))),"")</f>
        <v/>
      </c>
      <c r="F41" s="69" t="str">
        <f t="array" aca="1" ref="F41" ca="1">IFERROR(INDEX('Erg Alle'!$F$1:$F$65,LARGE(('Erg Alle'!$G$1:$G$65=$G$3)*(ROW('Erg Alle'!$G$1:$G$65)),COUNTIF('Erg Alle'!$G$1:$G$65,$G$3)+1-ROW(C36))),"")</f>
        <v/>
      </c>
      <c r="G41" s="538" t="str">
        <f t="array" aca="1" ref="G41" ca="1">IFERROR(INDEX('Erg Alle'!$G$1:$G$65,LARGE(('Erg Alle'!$G$1:$G$65=$G$3)*(ROW('Erg Alle'!$G$1:$G$65)),COUNTIF('Erg Alle'!$G$1:$G$65,$G$3)+1-ROW(C36))),"")</f>
        <v/>
      </c>
      <c r="H41" s="70" t="str">
        <f t="array" aca="1" ref="H41" ca="1">IFERROR(INDEX('Erg Alle'!$H$1:$H$65,LARGE(('Erg Alle'!$G$1:$G$65=$G$3)*(ROW('Erg Alle'!$G$1:$G$65)),COUNTIF('Erg Alle'!$G$1:$G$65,$G$3)+1-ROW(C36))),"")</f>
        <v/>
      </c>
      <c r="I41" s="71" t="str">
        <f t="array" aca="1" ref="I41" ca="1">IFERROR(INDEX('Erg Alle'!$I$1:$I$65,LARGE(('Erg Alle'!$G$1:$G$65=$G$3)*(ROW('Erg Alle'!$G$1:$G$65)),COUNTIF('Erg Alle'!$G$1:$G$65,$G$3)+1-ROW(C36))),"")</f>
        <v/>
      </c>
      <c r="J41" s="70" t="str">
        <f t="array" aca="1" ref="J41" ca="1">IFERROR(INDEX('Erg Alle'!$J$1:$J$65,LARGE(('Erg Alle'!$G$1:$G$65=$G$3)*(ROW('Erg Alle'!$G$1:$G$65)),COUNTIF('Erg Alle'!$G$1:$G$65,$G$3)+1-ROW(C36))),"")</f>
        <v/>
      </c>
      <c r="K41" s="71" t="str">
        <f t="array" aca="1" ref="K41" ca="1">IFERROR(INDEX('Erg Alle'!$K$1:$K$65,LARGE(('Erg Alle'!$G$1:$G$65=$G$3)*(ROW('Erg Alle'!$G$1:$G$65)),COUNTIF('Erg Alle'!$G$1:$G$65,$G$3)+1-ROW(C36))),"")</f>
        <v/>
      </c>
      <c r="L41" s="70" t="str">
        <f t="array" aca="1" ref="L41" ca="1">IFERROR(INDEX('Erg Alle'!$L$1:$L$65,LARGE(('Erg Alle'!$G$1:$G$65=$G$3)*(ROW('Erg Alle'!$G$1:$G$65)),COUNTIF('Erg Alle'!$G$1:$G$65,$G$3)+1-ROW(C36))),"")</f>
        <v/>
      </c>
      <c r="M41" s="71" t="str">
        <f t="array" aca="1" ref="M41" ca="1">IFERROR(INDEX('Erg Alle'!$M$1:$M$65,LARGE(('Erg Alle'!$G$1:$G$65=$G$3)*(ROW('Erg Alle'!$G$1:$G$65)),COUNTIF('Erg Alle'!$G$1:$G$65,$G$3)+1-ROW(C36))),"")</f>
        <v/>
      </c>
      <c r="N41" s="72" t="str">
        <f t="array" aca="1" ref="N41" ca="1">IFERROR(INDEX('Erg Alle'!$N$1:$N$65,LARGE(('Erg Alle'!$G$1:$G$65=$G$3)*(ROW('Erg Alle'!$G$1:$G$65)),COUNTIF('Erg Alle'!$G$1:$G$65,$G$3)+1-ROW(C36))),"")</f>
        <v/>
      </c>
      <c r="O41" s="72" t="str">
        <f t="array" aca="1" ref="O41" ca="1">IFERROR(INDEX('Erg Alle'!$O$1:$O$65,LARGE(('Erg Alle'!$G$1:$G$65=$G$3)*(ROW('Erg Alle'!$G$1:$G$65)),COUNTIF('Erg Alle'!$G$1:$G$65,$G$3)+1-ROW(C36))),"")</f>
        <v/>
      </c>
      <c r="P41" s="471" t="str">
        <f t="array" aca="1" ref="P41" ca="1">IFERROR(INDEX('Erg Alle'!$P$1:$P$65,LARGE(('Erg Alle'!$G$1:$G$65=$G$3)*(ROW('Erg Alle'!$G$1:$G$65)),COUNTIF('Erg Alle'!$G$1:$G$65,$G$3)+1-ROW(C36))),"")</f>
        <v/>
      </c>
      <c r="Q41" s="74" t="str">
        <f t="array" aca="1" ref="Q41" ca="1">IFERROR(INDEX('Erg Alle'!$Q$1:$Q$65,LARGE(('Erg Alle'!$G$1:$G$65=$G$3)*(ROW('Erg Alle'!$G$1:$G$65)),COUNTIF('Erg Alle'!$G$1:$G$65,$G$3)+1-ROW(C36))),"")</f>
        <v/>
      </c>
      <c r="R41" s="75"/>
      <c r="S41" s="147"/>
      <c r="T41" s="56">
        <f t="shared" ca="1" si="7"/>
        <v>0</v>
      </c>
      <c r="U41" s="76">
        <f t="shared" ca="1" si="8"/>
        <v>0</v>
      </c>
      <c r="W41" s="76">
        <f t="shared" ca="1" si="9"/>
        <v>0</v>
      </c>
      <c r="X41" s="76">
        <f t="shared" ca="1" si="10"/>
        <v>0</v>
      </c>
      <c r="Y41" s="76">
        <f t="shared" ca="1" si="11"/>
        <v>0</v>
      </c>
      <c r="Z41" s="76">
        <f ca="1">IF(Stammdaten!$C$20=1,IF(W41=1,1,),IF(Stammdaten!$C$20=2,IF(AND(W41=1,X41=1),1,),IF(Stammdaten!$C$20=3,IF(AND(W41=1,X41=1,Y41=1),1,),)))</f>
        <v>0</v>
      </c>
    </row>
    <row r="42" spans="1:26" ht="24.75" customHeight="1">
      <c r="A42" s="466" t="str">
        <f t="shared" ca="1" si="6"/>
        <v/>
      </c>
      <c r="B42" s="66" t="str">
        <f t="array" aca="1" ref="B42" ca="1">IFERROR(INDEX('Erg Alle'!$B$1:$B$65,LARGE(('Erg Alle'!$G$1:$G$65=$G$3)*(ROW('Erg Alle'!$G$1:$G$65)),COUNTIF('Erg Alle'!$G$1:$G$65,$G$3)+1-ROW(C37))),"")</f>
        <v/>
      </c>
      <c r="C42" s="67" t="str">
        <f t="array" aca="1" ref="C42" ca="1">IFERROR(INDEX('Erg Alle'!$C$1:$C$65,LARGE(('Erg Alle'!$G$1:$G$65=$G$3)*(ROW('Erg Alle'!$G$1:$G$65)),COUNTIF('Erg Alle'!$G$1:$G$65,$G$3)+1-ROW(C37))),"")</f>
        <v/>
      </c>
      <c r="D42" s="68" t="str">
        <f t="array" aca="1" ref="D42" ca="1">IFERROR(INDEX('Erg Alle'!$D$1:$D$65,LARGE(('Erg Alle'!$G$1:$G$65=$G$3)*(ROW('Erg Alle'!$G$1:$G$65)),COUNTIF('Erg Alle'!$G$1:$G$65,$G$3)+1-ROW(C37))),"")</f>
        <v/>
      </c>
      <c r="E42" s="67" t="str">
        <f t="array" aca="1" ref="E42" ca="1">IFERROR(INDEX('Erg Alle'!$E$1:$E$65,LARGE(('Erg Alle'!$G$1:$G$65=$G$3)*(ROW('Erg Alle'!$G$1:$G$65)),COUNTIF('Erg Alle'!$G$1:$G$65,$G$3)+1-ROW(C37))),"")</f>
        <v/>
      </c>
      <c r="F42" s="69" t="str">
        <f t="array" aca="1" ref="F42" ca="1">IFERROR(INDEX('Erg Alle'!$F$1:$F$65,LARGE(('Erg Alle'!$G$1:$G$65=$G$3)*(ROW('Erg Alle'!$G$1:$G$65)),COUNTIF('Erg Alle'!$G$1:$G$65,$G$3)+1-ROW(C37))),"")</f>
        <v/>
      </c>
      <c r="G42" s="538" t="str">
        <f t="array" aca="1" ref="G42" ca="1">IFERROR(INDEX('Erg Alle'!$G$1:$G$65,LARGE(('Erg Alle'!$G$1:$G$65=$G$3)*(ROW('Erg Alle'!$G$1:$G$65)),COUNTIF('Erg Alle'!$G$1:$G$65,$G$3)+1-ROW(C37))),"")</f>
        <v/>
      </c>
      <c r="H42" s="70" t="str">
        <f t="array" aca="1" ref="H42" ca="1">IFERROR(INDEX('Erg Alle'!$H$1:$H$65,LARGE(('Erg Alle'!$G$1:$G$65=$G$3)*(ROW('Erg Alle'!$G$1:$G$65)),COUNTIF('Erg Alle'!$G$1:$G$65,$G$3)+1-ROW(C37))),"")</f>
        <v/>
      </c>
      <c r="I42" s="71" t="str">
        <f t="array" aca="1" ref="I42" ca="1">IFERROR(INDEX('Erg Alle'!$I$1:$I$65,LARGE(('Erg Alle'!$G$1:$G$65=$G$3)*(ROW('Erg Alle'!$G$1:$G$65)),COUNTIF('Erg Alle'!$G$1:$G$65,$G$3)+1-ROW(C37))),"")</f>
        <v/>
      </c>
      <c r="J42" s="70" t="str">
        <f t="array" aca="1" ref="J42" ca="1">IFERROR(INDEX('Erg Alle'!$J$1:$J$65,LARGE(('Erg Alle'!$G$1:$G$65=$G$3)*(ROW('Erg Alle'!$G$1:$G$65)),COUNTIF('Erg Alle'!$G$1:$G$65,$G$3)+1-ROW(C37))),"")</f>
        <v/>
      </c>
      <c r="K42" s="71" t="str">
        <f t="array" aca="1" ref="K42" ca="1">IFERROR(INDEX('Erg Alle'!$K$1:$K$65,LARGE(('Erg Alle'!$G$1:$G$65=$G$3)*(ROW('Erg Alle'!$G$1:$G$65)),COUNTIF('Erg Alle'!$G$1:$G$65,$G$3)+1-ROW(C37))),"")</f>
        <v/>
      </c>
      <c r="L42" s="70" t="str">
        <f t="array" aca="1" ref="L42" ca="1">IFERROR(INDEX('Erg Alle'!$L$1:$L$65,LARGE(('Erg Alle'!$G$1:$G$65=$G$3)*(ROW('Erg Alle'!$G$1:$G$65)),COUNTIF('Erg Alle'!$G$1:$G$65,$G$3)+1-ROW(C37))),"")</f>
        <v/>
      </c>
      <c r="M42" s="71" t="str">
        <f t="array" aca="1" ref="M42" ca="1">IFERROR(INDEX('Erg Alle'!$M$1:$M$65,LARGE(('Erg Alle'!$G$1:$G$65=$G$3)*(ROW('Erg Alle'!$G$1:$G$65)),COUNTIF('Erg Alle'!$G$1:$G$65,$G$3)+1-ROW(C37))),"")</f>
        <v/>
      </c>
      <c r="N42" s="72" t="str">
        <f t="array" aca="1" ref="N42" ca="1">IFERROR(INDEX('Erg Alle'!$N$1:$N$65,LARGE(('Erg Alle'!$G$1:$G$65=$G$3)*(ROW('Erg Alle'!$G$1:$G$65)),COUNTIF('Erg Alle'!$G$1:$G$65,$G$3)+1-ROW(C37))),"")</f>
        <v/>
      </c>
      <c r="O42" s="72" t="str">
        <f t="array" aca="1" ref="O42" ca="1">IFERROR(INDEX('Erg Alle'!$O$1:$O$65,LARGE(('Erg Alle'!$G$1:$G$65=$G$3)*(ROW('Erg Alle'!$G$1:$G$65)),COUNTIF('Erg Alle'!$G$1:$G$65,$G$3)+1-ROW(C37))),"")</f>
        <v/>
      </c>
      <c r="P42" s="471" t="str">
        <f t="array" aca="1" ref="P42" ca="1">IFERROR(INDEX('Erg Alle'!$P$1:$P$65,LARGE(('Erg Alle'!$G$1:$G$65=$G$3)*(ROW('Erg Alle'!$G$1:$G$65)),COUNTIF('Erg Alle'!$G$1:$G$65,$G$3)+1-ROW(C37))),"")</f>
        <v/>
      </c>
      <c r="Q42" s="74" t="str">
        <f t="array" aca="1" ref="Q42" ca="1">IFERROR(INDEX('Erg Alle'!$Q$1:$Q$65,LARGE(('Erg Alle'!$G$1:$G$65=$G$3)*(ROW('Erg Alle'!$G$1:$G$65)),COUNTIF('Erg Alle'!$G$1:$G$65,$G$3)+1-ROW(C37))),"")</f>
        <v/>
      </c>
      <c r="R42" s="75"/>
      <c r="S42" s="147"/>
      <c r="T42" s="56">
        <f t="shared" ca="1" si="7"/>
        <v>0</v>
      </c>
      <c r="U42" s="76">
        <f t="shared" ca="1" si="8"/>
        <v>0</v>
      </c>
      <c r="W42" s="76">
        <f t="shared" ca="1" si="9"/>
        <v>0</v>
      </c>
      <c r="X42" s="76">
        <f t="shared" ca="1" si="10"/>
        <v>0</v>
      </c>
      <c r="Y42" s="76">
        <f t="shared" ca="1" si="11"/>
        <v>0</v>
      </c>
      <c r="Z42" s="76">
        <f ca="1">IF(Stammdaten!$C$20=1,IF(W42=1,1,),IF(Stammdaten!$C$20=2,IF(AND(W42=1,X42=1),1,),IF(Stammdaten!$C$20=3,IF(AND(W42=1,X42=1,Y42=1),1,),)))</f>
        <v>0</v>
      </c>
    </row>
    <row r="43" spans="1:26" ht="24.75" customHeight="1">
      <c r="A43" s="466" t="str">
        <f t="shared" ca="1" si="6"/>
        <v/>
      </c>
      <c r="B43" s="66" t="str">
        <f t="array" aca="1" ref="B43" ca="1">IFERROR(INDEX('Erg Alle'!$B$1:$B$65,LARGE(('Erg Alle'!$G$1:$G$65=$G$3)*(ROW('Erg Alle'!$G$1:$G$65)),COUNTIF('Erg Alle'!$G$1:$G$65,$G$3)+1-ROW(C38))),"")</f>
        <v/>
      </c>
      <c r="C43" s="67" t="str">
        <f t="array" aca="1" ref="C43" ca="1">IFERROR(INDEX('Erg Alle'!$C$1:$C$65,LARGE(('Erg Alle'!$G$1:$G$65=$G$3)*(ROW('Erg Alle'!$G$1:$G$65)),COUNTIF('Erg Alle'!$G$1:$G$65,$G$3)+1-ROW(C38))),"")</f>
        <v/>
      </c>
      <c r="D43" s="68" t="str">
        <f t="array" aca="1" ref="D43" ca="1">IFERROR(INDEX('Erg Alle'!$D$1:$D$65,LARGE(('Erg Alle'!$G$1:$G$65=$G$3)*(ROW('Erg Alle'!$G$1:$G$65)),COUNTIF('Erg Alle'!$G$1:$G$65,$G$3)+1-ROW(C38))),"")</f>
        <v/>
      </c>
      <c r="E43" s="67" t="str">
        <f t="array" aca="1" ref="E43" ca="1">IFERROR(INDEX('Erg Alle'!$E$1:$E$65,LARGE(('Erg Alle'!$G$1:$G$65=$G$3)*(ROW('Erg Alle'!$G$1:$G$65)),COUNTIF('Erg Alle'!$G$1:$G$65,$G$3)+1-ROW(C38))),"")</f>
        <v/>
      </c>
      <c r="F43" s="69" t="str">
        <f t="array" aca="1" ref="F43" ca="1">IFERROR(INDEX('Erg Alle'!$F$1:$F$65,LARGE(('Erg Alle'!$G$1:$G$65=$G$3)*(ROW('Erg Alle'!$G$1:$G$65)),COUNTIF('Erg Alle'!$G$1:$G$65,$G$3)+1-ROW(C38))),"")</f>
        <v/>
      </c>
      <c r="G43" s="538" t="str">
        <f t="array" aca="1" ref="G43" ca="1">IFERROR(INDEX('Erg Alle'!$G$1:$G$65,LARGE(('Erg Alle'!$G$1:$G$65=$G$3)*(ROW('Erg Alle'!$G$1:$G$65)),COUNTIF('Erg Alle'!$G$1:$G$65,$G$3)+1-ROW(C38))),"")</f>
        <v/>
      </c>
      <c r="H43" s="70" t="str">
        <f t="array" aca="1" ref="H43" ca="1">IFERROR(INDEX('Erg Alle'!$H$1:$H$65,LARGE(('Erg Alle'!$G$1:$G$65=$G$3)*(ROW('Erg Alle'!$G$1:$G$65)),COUNTIF('Erg Alle'!$G$1:$G$65,$G$3)+1-ROW(C38))),"")</f>
        <v/>
      </c>
      <c r="I43" s="71" t="str">
        <f t="array" aca="1" ref="I43" ca="1">IFERROR(INDEX('Erg Alle'!$I$1:$I$65,LARGE(('Erg Alle'!$G$1:$G$65=$G$3)*(ROW('Erg Alle'!$G$1:$G$65)),COUNTIF('Erg Alle'!$G$1:$G$65,$G$3)+1-ROW(C38))),"")</f>
        <v/>
      </c>
      <c r="J43" s="70" t="str">
        <f t="array" aca="1" ref="J43" ca="1">IFERROR(INDEX('Erg Alle'!$J$1:$J$65,LARGE(('Erg Alle'!$G$1:$G$65=$G$3)*(ROW('Erg Alle'!$G$1:$G$65)),COUNTIF('Erg Alle'!$G$1:$G$65,$G$3)+1-ROW(C38))),"")</f>
        <v/>
      </c>
      <c r="K43" s="71" t="str">
        <f t="array" aca="1" ref="K43" ca="1">IFERROR(INDEX('Erg Alle'!$K$1:$K$65,LARGE(('Erg Alle'!$G$1:$G$65=$G$3)*(ROW('Erg Alle'!$G$1:$G$65)),COUNTIF('Erg Alle'!$G$1:$G$65,$G$3)+1-ROW(C38))),"")</f>
        <v/>
      </c>
      <c r="L43" s="70" t="str">
        <f t="array" aca="1" ref="L43" ca="1">IFERROR(INDEX('Erg Alle'!$L$1:$L$65,LARGE(('Erg Alle'!$G$1:$G$65=$G$3)*(ROW('Erg Alle'!$G$1:$G$65)),COUNTIF('Erg Alle'!$G$1:$G$65,$G$3)+1-ROW(C38))),"")</f>
        <v/>
      </c>
      <c r="M43" s="71" t="str">
        <f t="array" aca="1" ref="M43" ca="1">IFERROR(INDEX('Erg Alle'!$M$1:$M$65,LARGE(('Erg Alle'!$G$1:$G$65=$G$3)*(ROW('Erg Alle'!$G$1:$G$65)),COUNTIF('Erg Alle'!$G$1:$G$65,$G$3)+1-ROW(C38))),"")</f>
        <v/>
      </c>
      <c r="N43" s="72" t="str">
        <f t="array" aca="1" ref="N43" ca="1">IFERROR(INDEX('Erg Alle'!$N$1:$N$65,LARGE(('Erg Alle'!$G$1:$G$65=$G$3)*(ROW('Erg Alle'!$G$1:$G$65)),COUNTIF('Erg Alle'!$G$1:$G$65,$G$3)+1-ROW(C38))),"")</f>
        <v/>
      </c>
      <c r="O43" s="72" t="str">
        <f t="array" aca="1" ref="O43" ca="1">IFERROR(INDEX('Erg Alle'!$O$1:$O$65,LARGE(('Erg Alle'!$G$1:$G$65=$G$3)*(ROW('Erg Alle'!$G$1:$G$65)),COUNTIF('Erg Alle'!$G$1:$G$65,$G$3)+1-ROW(C38))),"")</f>
        <v/>
      </c>
      <c r="P43" s="471" t="str">
        <f t="array" aca="1" ref="P43" ca="1">IFERROR(INDEX('Erg Alle'!$P$1:$P$65,LARGE(('Erg Alle'!$G$1:$G$65=$G$3)*(ROW('Erg Alle'!$G$1:$G$65)),COUNTIF('Erg Alle'!$G$1:$G$65,$G$3)+1-ROW(C38))),"")</f>
        <v/>
      </c>
      <c r="Q43" s="74" t="str">
        <f t="array" aca="1" ref="Q43" ca="1">IFERROR(INDEX('Erg Alle'!$Q$1:$Q$65,LARGE(('Erg Alle'!$G$1:$G$65=$G$3)*(ROW('Erg Alle'!$G$1:$G$65)),COUNTIF('Erg Alle'!$G$1:$G$65,$G$3)+1-ROW(C38))),"")</f>
        <v/>
      </c>
      <c r="R43" s="75"/>
      <c r="S43" s="147"/>
      <c r="T43" s="56">
        <f t="shared" ca="1" si="7"/>
        <v>0</v>
      </c>
      <c r="U43" s="76">
        <f t="shared" ca="1" si="8"/>
        <v>0</v>
      </c>
      <c r="W43" s="76">
        <f t="shared" ca="1" si="9"/>
        <v>0</v>
      </c>
      <c r="X43" s="76">
        <f t="shared" ca="1" si="10"/>
        <v>0</v>
      </c>
      <c r="Y43" s="76">
        <f t="shared" ca="1" si="11"/>
        <v>0</v>
      </c>
      <c r="Z43" s="76">
        <f ca="1">IF(Stammdaten!$C$20=1,IF(W43=1,1,),IF(Stammdaten!$C$20=2,IF(AND(W43=1,X43=1),1,),IF(Stammdaten!$C$20=3,IF(AND(W43=1,X43=1,Y43=1),1,),)))</f>
        <v>0</v>
      </c>
    </row>
    <row r="44" spans="1:26" ht="24.75" customHeight="1">
      <c r="A44" s="466" t="str">
        <f t="shared" ca="1" si="6"/>
        <v/>
      </c>
      <c r="B44" s="66" t="str">
        <f t="array" aca="1" ref="B44" ca="1">IFERROR(INDEX('Erg Alle'!$B$1:$B$65,LARGE(('Erg Alle'!$G$1:$G$65=$G$3)*(ROW('Erg Alle'!$G$1:$G$65)),COUNTIF('Erg Alle'!$G$1:$G$65,$G$3)+1-ROW(C39))),"")</f>
        <v/>
      </c>
      <c r="C44" s="67" t="str">
        <f t="array" aca="1" ref="C44" ca="1">IFERROR(INDEX('Erg Alle'!$C$1:$C$65,LARGE(('Erg Alle'!$G$1:$G$65=$G$3)*(ROW('Erg Alle'!$G$1:$G$65)),COUNTIF('Erg Alle'!$G$1:$G$65,$G$3)+1-ROW(C39))),"")</f>
        <v/>
      </c>
      <c r="D44" s="68" t="str">
        <f t="array" aca="1" ref="D44" ca="1">IFERROR(INDEX('Erg Alle'!$D$1:$D$65,LARGE(('Erg Alle'!$G$1:$G$65=$G$3)*(ROW('Erg Alle'!$G$1:$G$65)),COUNTIF('Erg Alle'!$G$1:$G$65,$G$3)+1-ROW(C39))),"")</f>
        <v/>
      </c>
      <c r="E44" s="67" t="str">
        <f t="array" aca="1" ref="E44" ca="1">IFERROR(INDEX('Erg Alle'!$E$1:$E$65,LARGE(('Erg Alle'!$G$1:$G$65=$G$3)*(ROW('Erg Alle'!$G$1:$G$65)),COUNTIF('Erg Alle'!$G$1:$G$65,$G$3)+1-ROW(C39))),"")</f>
        <v/>
      </c>
      <c r="F44" s="69" t="str">
        <f t="array" aca="1" ref="F44" ca="1">IFERROR(INDEX('Erg Alle'!$F$1:$F$65,LARGE(('Erg Alle'!$G$1:$G$65=$G$3)*(ROW('Erg Alle'!$G$1:$G$65)),COUNTIF('Erg Alle'!$G$1:$G$65,$G$3)+1-ROW(C39))),"")</f>
        <v/>
      </c>
      <c r="G44" s="538" t="str">
        <f t="array" aca="1" ref="G44" ca="1">IFERROR(INDEX('Erg Alle'!$G$1:$G$65,LARGE(('Erg Alle'!$G$1:$G$65=$G$3)*(ROW('Erg Alle'!$G$1:$G$65)),COUNTIF('Erg Alle'!$G$1:$G$65,$G$3)+1-ROW(C39))),"")</f>
        <v/>
      </c>
      <c r="H44" s="70" t="str">
        <f t="array" aca="1" ref="H44" ca="1">IFERROR(INDEX('Erg Alle'!$H$1:$H$65,LARGE(('Erg Alle'!$G$1:$G$65=$G$3)*(ROW('Erg Alle'!$G$1:$G$65)),COUNTIF('Erg Alle'!$G$1:$G$65,$G$3)+1-ROW(C39))),"")</f>
        <v/>
      </c>
      <c r="I44" s="71" t="str">
        <f t="array" aca="1" ref="I44" ca="1">IFERROR(INDEX('Erg Alle'!$I$1:$I$65,LARGE(('Erg Alle'!$G$1:$G$65=$G$3)*(ROW('Erg Alle'!$G$1:$G$65)),COUNTIF('Erg Alle'!$G$1:$G$65,$G$3)+1-ROW(C39))),"")</f>
        <v/>
      </c>
      <c r="J44" s="70" t="str">
        <f t="array" aca="1" ref="J44" ca="1">IFERROR(INDEX('Erg Alle'!$J$1:$J$65,LARGE(('Erg Alle'!$G$1:$G$65=$G$3)*(ROW('Erg Alle'!$G$1:$G$65)),COUNTIF('Erg Alle'!$G$1:$G$65,$G$3)+1-ROW(C39))),"")</f>
        <v/>
      </c>
      <c r="K44" s="71" t="str">
        <f t="array" aca="1" ref="K44" ca="1">IFERROR(INDEX('Erg Alle'!$K$1:$K$65,LARGE(('Erg Alle'!$G$1:$G$65=$G$3)*(ROW('Erg Alle'!$G$1:$G$65)),COUNTIF('Erg Alle'!$G$1:$G$65,$G$3)+1-ROW(C39))),"")</f>
        <v/>
      </c>
      <c r="L44" s="70" t="str">
        <f t="array" aca="1" ref="L44" ca="1">IFERROR(INDEX('Erg Alle'!$L$1:$L$65,LARGE(('Erg Alle'!$G$1:$G$65=$G$3)*(ROW('Erg Alle'!$G$1:$G$65)),COUNTIF('Erg Alle'!$G$1:$G$65,$G$3)+1-ROW(C39))),"")</f>
        <v/>
      </c>
      <c r="M44" s="71" t="str">
        <f t="array" aca="1" ref="M44" ca="1">IFERROR(INDEX('Erg Alle'!$M$1:$M$65,LARGE(('Erg Alle'!$G$1:$G$65=$G$3)*(ROW('Erg Alle'!$G$1:$G$65)),COUNTIF('Erg Alle'!$G$1:$G$65,$G$3)+1-ROW(C39))),"")</f>
        <v/>
      </c>
      <c r="N44" s="72" t="str">
        <f t="array" aca="1" ref="N44" ca="1">IFERROR(INDEX('Erg Alle'!$N$1:$N$65,LARGE(('Erg Alle'!$G$1:$G$65=$G$3)*(ROW('Erg Alle'!$G$1:$G$65)),COUNTIF('Erg Alle'!$G$1:$G$65,$G$3)+1-ROW(C39))),"")</f>
        <v/>
      </c>
      <c r="O44" s="72" t="str">
        <f t="array" aca="1" ref="O44" ca="1">IFERROR(INDEX('Erg Alle'!$O$1:$O$65,LARGE(('Erg Alle'!$G$1:$G$65=$G$3)*(ROW('Erg Alle'!$G$1:$G$65)),COUNTIF('Erg Alle'!$G$1:$G$65,$G$3)+1-ROW(C39))),"")</f>
        <v/>
      </c>
      <c r="P44" s="471" t="str">
        <f t="array" aca="1" ref="P44" ca="1">IFERROR(INDEX('Erg Alle'!$P$1:$P$65,LARGE(('Erg Alle'!$G$1:$G$65=$G$3)*(ROW('Erg Alle'!$G$1:$G$65)),COUNTIF('Erg Alle'!$G$1:$G$65,$G$3)+1-ROW(C39))),"")</f>
        <v/>
      </c>
      <c r="Q44" s="74" t="str">
        <f t="array" aca="1" ref="Q44" ca="1">IFERROR(INDEX('Erg Alle'!$Q$1:$Q$65,LARGE(('Erg Alle'!$G$1:$G$65=$G$3)*(ROW('Erg Alle'!$G$1:$G$65)),COUNTIF('Erg Alle'!$G$1:$G$65,$G$3)+1-ROW(C39))),"")</f>
        <v/>
      </c>
      <c r="R44" s="75"/>
      <c r="S44" s="147"/>
      <c r="T44" s="56">
        <f t="shared" ca="1" si="7"/>
        <v>0</v>
      </c>
      <c r="U44" s="76">
        <f t="shared" ca="1" si="8"/>
        <v>0</v>
      </c>
      <c r="W44" s="76">
        <f t="shared" ca="1" si="9"/>
        <v>0</v>
      </c>
      <c r="X44" s="76">
        <f t="shared" ca="1" si="10"/>
        <v>0</v>
      </c>
      <c r="Y44" s="76">
        <f t="shared" ca="1" si="11"/>
        <v>0</v>
      </c>
      <c r="Z44" s="76">
        <f ca="1">IF(Stammdaten!$C$20=1,IF(W44=1,1,),IF(Stammdaten!$C$20=2,IF(AND(W44=1,X44=1),1,),IF(Stammdaten!$C$20=3,IF(AND(W44=1,X44=1,Y44=1),1,),)))</f>
        <v>0</v>
      </c>
    </row>
    <row r="45" spans="1:26" ht="24.75" customHeight="1">
      <c r="A45" s="466" t="str">
        <f t="shared" ca="1" si="6"/>
        <v/>
      </c>
      <c r="B45" s="66" t="str">
        <f t="array" aca="1" ref="B45" ca="1">IFERROR(INDEX('Erg Alle'!$B$1:$B$65,LARGE(('Erg Alle'!$G$1:$G$65=$G$3)*(ROW('Erg Alle'!$G$1:$G$65)),COUNTIF('Erg Alle'!$G$1:$G$65,$G$3)+1-ROW(C40))),"")</f>
        <v/>
      </c>
      <c r="C45" s="67" t="str">
        <f t="array" aca="1" ref="C45" ca="1">IFERROR(INDEX('Erg Alle'!$C$1:$C$65,LARGE(('Erg Alle'!$G$1:$G$65=$G$3)*(ROW('Erg Alle'!$G$1:$G$65)),COUNTIF('Erg Alle'!$G$1:$G$65,$G$3)+1-ROW(C40))),"")</f>
        <v/>
      </c>
      <c r="D45" s="68" t="str">
        <f t="array" aca="1" ref="D45" ca="1">IFERROR(INDEX('Erg Alle'!$D$1:$D$65,LARGE(('Erg Alle'!$G$1:$G$65=$G$3)*(ROW('Erg Alle'!$G$1:$G$65)),COUNTIF('Erg Alle'!$G$1:$G$65,$G$3)+1-ROW(C40))),"")</f>
        <v/>
      </c>
      <c r="E45" s="67" t="str">
        <f t="array" aca="1" ref="E45" ca="1">IFERROR(INDEX('Erg Alle'!$E$1:$E$65,LARGE(('Erg Alle'!$G$1:$G$65=$G$3)*(ROW('Erg Alle'!$G$1:$G$65)),COUNTIF('Erg Alle'!$G$1:$G$65,$G$3)+1-ROW(C40))),"")</f>
        <v/>
      </c>
      <c r="F45" s="69" t="str">
        <f t="array" aca="1" ref="F45" ca="1">IFERROR(INDEX('Erg Alle'!$F$1:$F$65,LARGE(('Erg Alle'!$G$1:$G$65=$G$3)*(ROW('Erg Alle'!$G$1:$G$65)),COUNTIF('Erg Alle'!$G$1:$G$65,$G$3)+1-ROW(C40))),"")</f>
        <v/>
      </c>
      <c r="G45" s="538" t="str">
        <f t="array" aca="1" ref="G45" ca="1">IFERROR(INDEX('Erg Alle'!$G$1:$G$65,LARGE(('Erg Alle'!$G$1:$G$65=$G$3)*(ROW('Erg Alle'!$G$1:$G$65)),COUNTIF('Erg Alle'!$G$1:$G$65,$G$3)+1-ROW(C40))),"")</f>
        <v/>
      </c>
      <c r="H45" s="70" t="str">
        <f t="array" aca="1" ref="H45" ca="1">IFERROR(INDEX('Erg Alle'!$H$1:$H$65,LARGE(('Erg Alle'!$G$1:$G$65=$G$3)*(ROW('Erg Alle'!$G$1:$G$65)),COUNTIF('Erg Alle'!$G$1:$G$65,$G$3)+1-ROW(C40))),"")</f>
        <v/>
      </c>
      <c r="I45" s="71" t="str">
        <f t="array" aca="1" ref="I45" ca="1">IFERROR(INDEX('Erg Alle'!$I$1:$I$65,LARGE(('Erg Alle'!$G$1:$G$65=$G$3)*(ROW('Erg Alle'!$G$1:$G$65)),COUNTIF('Erg Alle'!$G$1:$G$65,$G$3)+1-ROW(C40))),"")</f>
        <v/>
      </c>
      <c r="J45" s="70" t="str">
        <f t="array" aca="1" ref="J45" ca="1">IFERROR(INDEX('Erg Alle'!$J$1:$J$65,LARGE(('Erg Alle'!$G$1:$G$65=$G$3)*(ROW('Erg Alle'!$G$1:$G$65)),COUNTIF('Erg Alle'!$G$1:$G$65,$G$3)+1-ROW(C40))),"")</f>
        <v/>
      </c>
      <c r="K45" s="71" t="str">
        <f t="array" aca="1" ref="K45" ca="1">IFERROR(INDEX('Erg Alle'!$K$1:$K$65,LARGE(('Erg Alle'!$G$1:$G$65=$G$3)*(ROW('Erg Alle'!$G$1:$G$65)),COUNTIF('Erg Alle'!$G$1:$G$65,$G$3)+1-ROW(C40))),"")</f>
        <v/>
      </c>
      <c r="L45" s="70" t="str">
        <f t="array" aca="1" ref="L45" ca="1">IFERROR(INDEX('Erg Alle'!$L$1:$L$65,LARGE(('Erg Alle'!$G$1:$G$65=$G$3)*(ROW('Erg Alle'!$G$1:$G$65)),COUNTIF('Erg Alle'!$G$1:$G$65,$G$3)+1-ROW(C40))),"")</f>
        <v/>
      </c>
      <c r="M45" s="71" t="str">
        <f t="array" aca="1" ref="M45" ca="1">IFERROR(INDEX('Erg Alle'!$M$1:$M$65,LARGE(('Erg Alle'!$G$1:$G$65=$G$3)*(ROW('Erg Alle'!$G$1:$G$65)),COUNTIF('Erg Alle'!$G$1:$G$65,$G$3)+1-ROW(C40))),"")</f>
        <v/>
      </c>
      <c r="N45" s="72" t="str">
        <f t="array" aca="1" ref="N45" ca="1">IFERROR(INDEX('Erg Alle'!$N$1:$N$65,LARGE(('Erg Alle'!$G$1:$G$65=$G$3)*(ROW('Erg Alle'!$G$1:$G$65)),COUNTIF('Erg Alle'!$G$1:$G$65,$G$3)+1-ROW(C40))),"")</f>
        <v/>
      </c>
      <c r="O45" s="72" t="str">
        <f t="array" aca="1" ref="O45" ca="1">IFERROR(INDEX('Erg Alle'!$O$1:$O$65,LARGE(('Erg Alle'!$G$1:$G$65=$G$3)*(ROW('Erg Alle'!$G$1:$G$65)),COUNTIF('Erg Alle'!$G$1:$G$65,$G$3)+1-ROW(C40))),"")</f>
        <v/>
      </c>
      <c r="P45" s="471" t="str">
        <f t="array" aca="1" ref="P45" ca="1">IFERROR(INDEX('Erg Alle'!$P$1:$P$65,LARGE(('Erg Alle'!$G$1:$G$65=$G$3)*(ROW('Erg Alle'!$G$1:$G$65)),COUNTIF('Erg Alle'!$G$1:$G$65,$G$3)+1-ROW(C40))),"")</f>
        <v/>
      </c>
      <c r="Q45" s="74" t="str">
        <f t="array" aca="1" ref="Q45" ca="1">IFERROR(INDEX('Erg Alle'!$Q$1:$Q$65,LARGE(('Erg Alle'!$G$1:$G$65=$G$3)*(ROW('Erg Alle'!$G$1:$G$65)),COUNTIF('Erg Alle'!$G$1:$G$65,$G$3)+1-ROW(C40))),"")</f>
        <v/>
      </c>
      <c r="R45" s="75"/>
      <c r="S45" s="147"/>
      <c r="T45" s="56">
        <f t="shared" ca="1" si="7"/>
        <v>0</v>
      </c>
      <c r="U45" s="76">
        <f t="shared" ca="1" si="8"/>
        <v>0</v>
      </c>
      <c r="W45" s="76">
        <f t="shared" ca="1" si="9"/>
        <v>0</v>
      </c>
      <c r="X45" s="76">
        <f t="shared" ca="1" si="10"/>
        <v>0</v>
      </c>
      <c r="Y45" s="76">
        <f t="shared" ca="1" si="11"/>
        <v>0</v>
      </c>
      <c r="Z45" s="76">
        <f ca="1">IF(Stammdaten!$C$20=1,IF(W45=1,1,),IF(Stammdaten!$C$20=2,IF(AND(W45=1,X45=1),1,),IF(Stammdaten!$C$20=3,IF(AND(W45=1,X45=1,Y45=1),1,),)))</f>
        <v>0</v>
      </c>
    </row>
    <row r="46" spans="1:26" ht="24.75" customHeight="1">
      <c r="A46" s="466" t="str">
        <f t="shared" ca="1" si="6"/>
        <v/>
      </c>
      <c r="B46" s="66" t="str">
        <f t="array" aca="1" ref="B46" ca="1">IFERROR(INDEX('Erg Alle'!$B$1:$B$65,LARGE(('Erg Alle'!$G$1:$G$65=$G$3)*(ROW('Erg Alle'!$G$1:$G$65)),COUNTIF('Erg Alle'!$G$1:$G$65,$G$3)+1-ROW(C41))),"")</f>
        <v/>
      </c>
      <c r="C46" s="67" t="str">
        <f t="array" aca="1" ref="C46" ca="1">IFERROR(INDEX('Erg Alle'!$C$1:$C$65,LARGE(('Erg Alle'!$G$1:$G$65=$G$3)*(ROW('Erg Alle'!$G$1:$G$65)),COUNTIF('Erg Alle'!$G$1:$G$65,$G$3)+1-ROW(C41))),"")</f>
        <v/>
      </c>
      <c r="D46" s="68" t="str">
        <f t="array" aca="1" ref="D46" ca="1">IFERROR(INDEX('Erg Alle'!$D$1:$D$65,LARGE(('Erg Alle'!$G$1:$G$65=$G$3)*(ROW('Erg Alle'!$G$1:$G$65)),COUNTIF('Erg Alle'!$G$1:$G$65,$G$3)+1-ROW(C41))),"")</f>
        <v/>
      </c>
      <c r="E46" s="67" t="str">
        <f t="array" aca="1" ref="E46" ca="1">IFERROR(INDEX('Erg Alle'!$E$1:$E$65,LARGE(('Erg Alle'!$G$1:$G$65=$G$3)*(ROW('Erg Alle'!$G$1:$G$65)),COUNTIF('Erg Alle'!$G$1:$G$65,$G$3)+1-ROW(C41))),"")</f>
        <v/>
      </c>
      <c r="F46" s="69" t="str">
        <f t="array" aca="1" ref="F46" ca="1">IFERROR(INDEX('Erg Alle'!$F$1:$F$65,LARGE(('Erg Alle'!$G$1:$G$65=$G$3)*(ROW('Erg Alle'!$G$1:$G$65)),COUNTIF('Erg Alle'!$G$1:$G$65,$G$3)+1-ROW(C41))),"")</f>
        <v/>
      </c>
      <c r="G46" s="538" t="str">
        <f t="array" aca="1" ref="G46" ca="1">IFERROR(INDEX('Erg Alle'!$G$1:$G$65,LARGE(('Erg Alle'!$G$1:$G$65=$G$3)*(ROW('Erg Alle'!$G$1:$G$65)),COUNTIF('Erg Alle'!$G$1:$G$65,$G$3)+1-ROW(C41))),"")</f>
        <v/>
      </c>
      <c r="H46" s="70" t="str">
        <f t="array" aca="1" ref="H46" ca="1">IFERROR(INDEX('Erg Alle'!$H$1:$H$65,LARGE(('Erg Alle'!$G$1:$G$65=$G$3)*(ROW('Erg Alle'!$G$1:$G$65)),COUNTIF('Erg Alle'!$G$1:$G$65,$G$3)+1-ROW(C41))),"")</f>
        <v/>
      </c>
      <c r="I46" s="71" t="str">
        <f t="array" aca="1" ref="I46" ca="1">IFERROR(INDEX('Erg Alle'!$I$1:$I$65,LARGE(('Erg Alle'!$G$1:$G$65=$G$3)*(ROW('Erg Alle'!$G$1:$G$65)),COUNTIF('Erg Alle'!$G$1:$G$65,$G$3)+1-ROW(C41))),"")</f>
        <v/>
      </c>
      <c r="J46" s="70" t="str">
        <f t="array" aca="1" ref="J46" ca="1">IFERROR(INDEX('Erg Alle'!$J$1:$J$65,LARGE(('Erg Alle'!$G$1:$G$65=$G$3)*(ROW('Erg Alle'!$G$1:$G$65)),COUNTIF('Erg Alle'!$G$1:$G$65,$G$3)+1-ROW(C41))),"")</f>
        <v/>
      </c>
      <c r="K46" s="71" t="str">
        <f t="array" aca="1" ref="K46" ca="1">IFERROR(INDEX('Erg Alle'!$K$1:$K$65,LARGE(('Erg Alle'!$G$1:$G$65=$G$3)*(ROW('Erg Alle'!$G$1:$G$65)),COUNTIF('Erg Alle'!$G$1:$G$65,$G$3)+1-ROW(C41))),"")</f>
        <v/>
      </c>
      <c r="L46" s="70" t="str">
        <f t="array" aca="1" ref="L46" ca="1">IFERROR(INDEX('Erg Alle'!$L$1:$L$65,LARGE(('Erg Alle'!$G$1:$G$65=$G$3)*(ROW('Erg Alle'!$G$1:$G$65)),COUNTIF('Erg Alle'!$G$1:$G$65,$G$3)+1-ROW(C41))),"")</f>
        <v/>
      </c>
      <c r="M46" s="71" t="str">
        <f t="array" aca="1" ref="M46" ca="1">IFERROR(INDEX('Erg Alle'!$M$1:$M$65,LARGE(('Erg Alle'!$G$1:$G$65=$G$3)*(ROW('Erg Alle'!$G$1:$G$65)),COUNTIF('Erg Alle'!$G$1:$G$65,$G$3)+1-ROW(C41))),"")</f>
        <v/>
      </c>
      <c r="N46" s="72" t="str">
        <f t="array" aca="1" ref="N46" ca="1">IFERROR(INDEX('Erg Alle'!$N$1:$N$65,LARGE(('Erg Alle'!$G$1:$G$65=$G$3)*(ROW('Erg Alle'!$G$1:$G$65)),COUNTIF('Erg Alle'!$G$1:$G$65,$G$3)+1-ROW(C41))),"")</f>
        <v/>
      </c>
      <c r="O46" s="72" t="str">
        <f t="array" aca="1" ref="O46" ca="1">IFERROR(INDEX('Erg Alle'!$O$1:$O$65,LARGE(('Erg Alle'!$G$1:$G$65=$G$3)*(ROW('Erg Alle'!$G$1:$G$65)),COUNTIF('Erg Alle'!$G$1:$G$65,$G$3)+1-ROW(C41))),"")</f>
        <v/>
      </c>
      <c r="P46" s="471" t="str">
        <f t="array" aca="1" ref="P46" ca="1">IFERROR(INDEX('Erg Alle'!$P$1:$P$65,LARGE(('Erg Alle'!$G$1:$G$65=$G$3)*(ROW('Erg Alle'!$G$1:$G$65)),COUNTIF('Erg Alle'!$G$1:$G$65,$G$3)+1-ROW(C41))),"")</f>
        <v/>
      </c>
      <c r="Q46" s="74" t="str">
        <f t="array" aca="1" ref="Q46" ca="1">IFERROR(INDEX('Erg Alle'!$Q$1:$Q$65,LARGE(('Erg Alle'!$G$1:$G$65=$G$3)*(ROW('Erg Alle'!$G$1:$G$65)),COUNTIF('Erg Alle'!$G$1:$G$65,$G$3)+1-ROW(C41))),"")</f>
        <v/>
      </c>
      <c r="R46" s="75"/>
      <c r="S46" s="147"/>
      <c r="T46" s="56">
        <f t="shared" ca="1" si="7"/>
        <v>0</v>
      </c>
      <c r="U46" s="76">
        <f t="shared" ca="1" si="8"/>
        <v>0</v>
      </c>
      <c r="W46" s="76">
        <f t="shared" ca="1" si="9"/>
        <v>0</v>
      </c>
      <c r="X46" s="76">
        <f t="shared" ca="1" si="10"/>
        <v>0</v>
      </c>
      <c r="Y46" s="76">
        <f t="shared" ca="1" si="11"/>
        <v>0</v>
      </c>
      <c r="Z46" s="76">
        <f ca="1">IF(Stammdaten!$C$20=1,IF(W46=1,1,),IF(Stammdaten!$C$20=2,IF(AND(W46=1,X46=1),1,),IF(Stammdaten!$C$20=3,IF(AND(W46=1,X46=1,Y46=1),1,),)))</f>
        <v>0</v>
      </c>
    </row>
    <row r="47" spans="1:26" ht="24.75" customHeight="1">
      <c r="A47" s="466" t="str">
        <f t="shared" ca="1" si="6"/>
        <v/>
      </c>
      <c r="B47" s="66" t="str">
        <f t="array" aca="1" ref="B47" ca="1">IFERROR(INDEX('Erg Alle'!$B$1:$B$65,LARGE(('Erg Alle'!$G$1:$G$65=$G$3)*(ROW('Erg Alle'!$G$1:$G$65)),COUNTIF('Erg Alle'!$G$1:$G$65,$G$3)+1-ROW(C42))),"")</f>
        <v/>
      </c>
      <c r="C47" s="67" t="str">
        <f t="array" aca="1" ref="C47" ca="1">IFERROR(INDEX('Erg Alle'!$C$1:$C$65,LARGE(('Erg Alle'!$G$1:$G$65=$G$3)*(ROW('Erg Alle'!$G$1:$G$65)),COUNTIF('Erg Alle'!$G$1:$G$65,$G$3)+1-ROW(C42))),"")</f>
        <v/>
      </c>
      <c r="D47" s="68" t="str">
        <f t="array" aca="1" ref="D47" ca="1">IFERROR(INDEX('Erg Alle'!$D$1:$D$65,LARGE(('Erg Alle'!$G$1:$G$65=$G$3)*(ROW('Erg Alle'!$G$1:$G$65)),COUNTIF('Erg Alle'!$G$1:$G$65,$G$3)+1-ROW(C42))),"")</f>
        <v/>
      </c>
      <c r="E47" s="67" t="str">
        <f t="array" aca="1" ref="E47" ca="1">IFERROR(INDEX('Erg Alle'!$E$1:$E$65,LARGE(('Erg Alle'!$G$1:$G$65=$G$3)*(ROW('Erg Alle'!$G$1:$G$65)),COUNTIF('Erg Alle'!$G$1:$G$65,$G$3)+1-ROW(C42))),"")</f>
        <v/>
      </c>
      <c r="F47" s="69" t="str">
        <f t="array" aca="1" ref="F47" ca="1">IFERROR(INDEX('Erg Alle'!$F$1:$F$65,LARGE(('Erg Alle'!$G$1:$G$65=$G$3)*(ROW('Erg Alle'!$G$1:$G$65)),COUNTIF('Erg Alle'!$G$1:$G$65,$G$3)+1-ROW(C42))),"")</f>
        <v/>
      </c>
      <c r="G47" s="538" t="str">
        <f t="array" aca="1" ref="G47" ca="1">IFERROR(INDEX('Erg Alle'!$G$1:$G$65,LARGE(('Erg Alle'!$G$1:$G$65=$G$3)*(ROW('Erg Alle'!$G$1:$G$65)),COUNTIF('Erg Alle'!$G$1:$G$65,$G$3)+1-ROW(C42))),"")</f>
        <v/>
      </c>
      <c r="H47" s="70" t="str">
        <f t="array" aca="1" ref="H47" ca="1">IFERROR(INDEX('Erg Alle'!$H$1:$H$65,LARGE(('Erg Alle'!$G$1:$G$65=$G$3)*(ROW('Erg Alle'!$G$1:$G$65)),COUNTIF('Erg Alle'!$G$1:$G$65,$G$3)+1-ROW(C42))),"")</f>
        <v/>
      </c>
      <c r="I47" s="71" t="str">
        <f t="array" aca="1" ref="I47" ca="1">IFERROR(INDEX('Erg Alle'!$I$1:$I$65,LARGE(('Erg Alle'!$G$1:$G$65=$G$3)*(ROW('Erg Alle'!$G$1:$G$65)),COUNTIF('Erg Alle'!$G$1:$G$65,$G$3)+1-ROW(C42))),"")</f>
        <v/>
      </c>
      <c r="J47" s="70" t="str">
        <f t="array" aca="1" ref="J47" ca="1">IFERROR(INDEX('Erg Alle'!$J$1:$J$65,LARGE(('Erg Alle'!$G$1:$G$65=$G$3)*(ROW('Erg Alle'!$G$1:$G$65)),COUNTIF('Erg Alle'!$G$1:$G$65,$G$3)+1-ROW(C42))),"")</f>
        <v/>
      </c>
      <c r="K47" s="71" t="str">
        <f t="array" aca="1" ref="K47" ca="1">IFERROR(INDEX('Erg Alle'!$K$1:$K$65,LARGE(('Erg Alle'!$G$1:$G$65=$G$3)*(ROW('Erg Alle'!$G$1:$G$65)),COUNTIF('Erg Alle'!$G$1:$G$65,$G$3)+1-ROW(C42))),"")</f>
        <v/>
      </c>
      <c r="L47" s="70" t="str">
        <f t="array" aca="1" ref="L47" ca="1">IFERROR(INDEX('Erg Alle'!$L$1:$L$65,LARGE(('Erg Alle'!$G$1:$G$65=$G$3)*(ROW('Erg Alle'!$G$1:$G$65)),COUNTIF('Erg Alle'!$G$1:$G$65,$G$3)+1-ROW(C42))),"")</f>
        <v/>
      </c>
      <c r="M47" s="71" t="str">
        <f t="array" aca="1" ref="M47" ca="1">IFERROR(INDEX('Erg Alle'!$M$1:$M$65,LARGE(('Erg Alle'!$G$1:$G$65=$G$3)*(ROW('Erg Alle'!$G$1:$G$65)),COUNTIF('Erg Alle'!$G$1:$G$65,$G$3)+1-ROW(C42))),"")</f>
        <v/>
      </c>
      <c r="N47" s="72" t="str">
        <f t="array" aca="1" ref="N47" ca="1">IFERROR(INDEX('Erg Alle'!$N$1:$N$65,LARGE(('Erg Alle'!$G$1:$G$65=$G$3)*(ROW('Erg Alle'!$G$1:$G$65)),COUNTIF('Erg Alle'!$G$1:$G$65,$G$3)+1-ROW(C42))),"")</f>
        <v/>
      </c>
      <c r="O47" s="72" t="str">
        <f t="array" aca="1" ref="O47" ca="1">IFERROR(INDEX('Erg Alle'!$O$1:$O$65,LARGE(('Erg Alle'!$G$1:$G$65=$G$3)*(ROW('Erg Alle'!$G$1:$G$65)),COUNTIF('Erg Alle'!$G$1:$G$65,$G$3)+1-ROW(C42))),"")</f>
        <v/>
      </c>
      <c r="P47" s="471" t="str">
        <f t="array" aca="1" ref="P47" ca="1">IFERROR(INDEX('Erg Alle'!$P$1:$P$65,LARGE(('Erg Alle'!$G$1:$G$65=$G$3)*(ROW('Erg Alle'!$G$1:$G$65)),COUNTIF('Erg Alle'!$G$1:$G$65,$G$3)+1-ROW(C42))),"")</f>
        <v/>
      </c>
      <c r="Q47" s="74" t="str">
        <f t="array" aca="1" ref="Q47" ca="1">IFERROR(INDEX('Erg Alle'!$Q$1:$Q$65,LARGE(('Erg Alle'!$G$1:$G$65=$G$3)*(ROW('Erg Alle'!$G$1:$G$65)),COUNTIF('Erg Alle'!$G$1:$G$65,$G$3)+1-ROW(C42))),"")</f>
        <v/>
      </c>
      <c r="R47" s="75"/>
      <c r="S47" s="147"/>
      <c r="T47" s="56">
        <f t="shared" ca="1" si="7"/>
        <v>0</v>
      </c>
      <c r="U47" s="76">
        <f t="shared" ca="1" si="8"/>
        <v>0</v>
      </c>
      <c r="W47" s="76">
        <f t="shared" ca="1" si="9"/>
        <v>0</v>
      </c>
      <c r="X47" s="76">
        <f t="shared" ca="1" si="10"/>
        <v>0</v>
      </c>
      <c r="Y47" s="76">
        <f t="shared" ca="1" si="11"/>
        <v>0</v>
      </c>
      <c r="Z47" s="76">
        <f ca="1">IF(Stammdaten!$C$20=1,IF(W47=1,1,),IF(Stammdaten!$C$20=2,IF(AND(W47=1,X47=1),1,),IF(Stammdaten!$C$20=3,IF(AND(W47=1,X47=1,Y47=1),1,),)))</f>
        <v>0</v>
      </c>
    </row>
    <row r="48" spans="1:26" ht="24.75" customHeight="1">
      <c r="A48" s="466" t="str">
        <f t="shared" ca="1" si="6"/>
        <v/>
      </c>
      <c r="B48" s="66" t="str">
        <f t="array" aca="1" ref="B48" ca="1">IFERROR(INDEX('Erg Alle'!$B$1:$B$65,LARGE(('Erg Alle'!$G$1:$G$65=$G$3)*(ROW('Erg Alle'!$G$1:$G$65)),COUNTIF('Erg Alle'!$G$1:$G$65,$G$3)+1-ROW(C43))),"")</f>
        <v/>
      </c>
      <c r="C48" s="67" t="str">
        <f t="array" aca="1" ref="C48" ca="1">IFERROR(INDEX('Erg Alle'!$C$1:$C$65,LARGE(('Erg Alle'!$G$1:$G$65=$G$3)*(ROW('Erg Alle'!$G$1:$G$65)),COUNTIF('Erg Alle'!$G$1:$G$65,$G$3)+1-ROW(C43))),"")</f>
        <v/>
      </c>
      <c r="D48" s="68" t="str">
        <f t="array" aca="1" ref="D48" ca="1">IFERROR(INDEX('Erg Alle'!$D$1:$D$65,LARGE(('Erg Alle'!$G$1:$G$65=$G$3)*(ROW('Erg Alle'!$G$1:$G$65)),COUNTIF('Erg Alle'!$G$1:$G$65,$G$3)+1-ROW(C43))),"")</f>
        <v/>
      </c>
      <c r="E48" s="67" t="str">
        <f t="array" aca="1" ref="E48" ca="1">IFERROR(INDEX('Erg Alle'!$E$1:$E$65,LARGE(('Erg Alle'!$G$1:$G$65=$G$3)*(ROW('Erg Alle'!$G$1:$G$65)),COUNTIF('Erg Alle'!$G$1:$G$65,$G$3)+1-ROW(C43))),"")</f>
        <v/>
      </c>
      <c r="F48" s="69" t="str">
        <f t="array" aca="1" ref="F48" ca="1">IFERROR(INDEX('Erg Alle'!$F$1:$F$65,LARGE(('Erg Alle'!$G$1:$G$65=$G$3)*(ROW('Erg Alle'!$G$1:$G$65)),COUNTIF('Erg Alle'!$G$1:$G$65,$G$3)+1-ROW(C43))),"")</f>
        <v/>
      </c>
      <c r="G48" s="538" t="str">
        <f t="array" aca="1" ref="G48" ca="1">IFERROR(INDEX('Erg Alle'!$G$1:$G$65,LARGE(('Erg Alle'!$G$1:$G$65=$G$3)*(ROW('Erg Alle'!$G$1:$G$65)),COUNTIF('Erg Alle'!$G$1:$G$65,$G$3)+1-ROW(C43))),"")</f>
        <v/>
      </c>
      <c r="H48" s="70" t="str">
        <f t="array" aca="1" ref="H48" ca="1">IFERROR(INDEX('Erg Alle'!$H$1:$H$65,LARGE(('Erg Alle'!$G$1:$G$65=$G$3)*(ROW('Erg Alle'!$G$1:$G$65)),COUNTIF('Erg Alle'!$G$1:$G$65,$G$3)+1-ROW(C43))),"")</f>
        <v/>
      </c>
      <c r="I48" s="71" t="str">
        <f t="array" aca="1" ref="I48" ca="1">IFERROR(INDEX('Erg Alle'!$I$1:$I$65,LARGE(('Erg Alle'!$G$1:$G$65=$G$3)*(ROW('Erg Alle'!$G$1:$G$65)),COUNTIF('Erg Alle'!$G$1:$G$65,$G$3)+1-ROW(C43))),"")</f>
        <v/>
      </c>
      <c r="J48" s="70" t="str">
        <f t="array" aca="1" ref="J48" ca="1">IFERROR(INDEX('Erg Alle'!$J$1:$J$65,LARGE(('Erg Alle'!$G$1:$G$65=$G$3)*(ROW('Erg Alle'!$G$1:$G$65)),COUNTIF('Erg Alle'!$G$1:$G$65,$G$3)+1-ROW(C43))),"")</f>
        <v/>
      </c>
      <c r="K48" s="71" t="str">
        <f t="array" aca="1" ref="K48" ca="1">IFERROR(INDEX('Erg Alle'!$K$1:$K$65,LARGE(('Erg Alle'!$G$1:$G$65=$G$3)*(ROW('Erg Alle'!$G$1:$G$65)),COUNTIF('Erg Alle'!$G$1:$G$65,$G$3)+1-ROW(C43))),"")</f>
        <v/>
      </c>
      <c r="L48" s="70" t="str">
        <f t="array" aca="1" ref="L48" ca="1">IFERROR(INDEX('Erg Alle'!$L$1:$L$65,LARGE(('Erg Alle'!$G$1:$G$65=$G$3)*(ROW('Erg Alle'!$G$1:$G$65)),COUNTIF('Erg Alle'!$G$1:$G$65,$G$3)+1-ROW(C43))),"")</f>
        <v/>
      </c>
      <c r="M48" s="71" t="str">
        <f t="array" aca="1" ref="M48" ca="1">IFERROR(INDEX('Erg Alle'!$M$1:$M$65,LARGE(('Erg Alle'!$G$1:$G$65=$G$3)*(ROW('Erg Alle'!$G$1:$G$65)),COUNTIF('Erg Alle'!$G$1:$G$65,$G$3)+1-ROW(C43))),"")</f>
        <v/>
      </c>
      <c r="N48" s="72" t="str">
        <f t="array" aca="1" ref="N48" ca="1">IFERROR(INDEX('Erg Alle'!$N$1:$N$65,LARGE(('Erg Alle'!$G$1:$G$65=$G$3)*(ROW('Erg Alle'!$G$1:$G$65)),COUNTIF('Erg Alle'!$G$1:$G$65,$G$3)+1-ROW(C43))),"")</f>
        <v/>
      </c>
      <c r="O48" s="72" t="str">
        <f t="array" aca="1" ref="O48" ca="1">IFERROR(INDEX('Erg Alle'!$O$1:$O$65,LARGE(('Erg Alle'!$G$1:$G$65=$G$3)*(ROW('Erg Alle'!$G$1:$G$65)),COUNTIF('Erg Alle'!$G$1:$G$65,$G$3)+1-ROW(C43))),"")</f>
        <v/>
      </c>
      <c r="P48" s="471" t="str">
        <f t="array" aca="1" ref="P48" ca="1">IFERROR(INDEX('Erg Alle'!$P$1:$P$65,LARGE(('Erg Alle'!$G$1:$G$65=$G$3)*(ROW('Erg Alle'!$G$1:$G$65)),COUNTIF('Erg Alle'!$G$1:$G$65,$G$3)+1-ROW(C43))),"")</f>
        <v/>
      </c>
      <c r="Q48" s="74" t="str">
        <f t="array" aca="1" ref="Q48" ca="1">IFERROR(INDEX('Erg Alle'!$Q$1:$Q$65,LARGE(('Erg Alle'!$G$1:$G$65=$G$3)*(ROW('Erg Alle'!$G$1:$G$65)),COUNTIF('Erg Alle'!$G$1:$G$65,$G$3)+1-ROW(C43))),"")</f>
        <v/>
      </c>
      <c r="R48" s="75"/>
      <c r="S48" s="147"/>
      <c r="T48" s="56">
        <f t="shared" ca="1" si="7"/>
        <v>0</v>
      </c>
      <c r="U48" s="76">
        <f t="shared" ca="1" si="8"/>
        <v>0</v>
      </c>
      <c r="W48" s="76">
        <f t="shared" ca="1" si="9"/>
        <v>0</v>
      </c>
      <c r="X48" s="76">
        <f t="shared" ca="1" si="10"/>
        <v>0</v>
      </c>
      <c r="Y48" s="76">
        <f t="shared" ca="1" si="11"/>
        <v>0</v>
      </c>
      <c r="Z48" s="76">
        <f ca="1">IF(Stammdaten!$C$20=1,IF(W48=1,1,),IF(Stammdaten!$C$20=2,IF(AND(W48=1,X48=1),1,),IF(Stammdaten!$C$20=3,IF(AND(W48=1,X48=1,Y48=1),1,),)))</f>
        <v>0</v>
      </c>
    </row>
    <row r="49" spans="1:26" ht="24.75" customHeight="1">
      <c r="A49" s="466" t="str">
        <f t="shared" ca="1" si="6"/>
        <v/>
      </c>
      <c r="B49" s="66" t="str">
        <f t="array" aca="1" ref="B49" ca="1">IFERROR(INDEX('Erg Alle'!$B$1:$B$65,LARGE(('Erg Alle'!$G$1:$G$65=$G$3)*(ROW('Erg Alle'!$G$1:$G$65)),COUNTIF('Erg Alle'!$G$1:$G$65,$G$3)+1-ROW(C44))),"")</f>
        <v/>
      </c>
      <c r="C49" s="67" t="str">
        <f t="array" aca="1" ref="C49" ca="1">IFERROR(INDEX('Erg Alle'!$C$1:$C$65,LARGE(('Erg Alle'!$G$1:$G$65=$G$3)*(ROW('Erg Alle'!$G$1:$G$65)),COUNTIF('Erg Alle'!$G$1:$G$65,$G$3)+1-ROW(C44))),"")</f>
        <v/>
      </c>
      <c r="D49" s="68" t="str">
        <f t="array" aca="1" ref="D49" ca="1">IFERROR(INDEX('Erg Alle'!$D$1:$D$65,LARGE(('Erg Alle'!$G$1:$G$65=$G$3)*(ROW('Erg Alle'!$G$1:$G$65)),COUNTIF('Erg Alle'!$G$1:$G$65,$G$3)+1-ROW(C44))),"")</f>
        <v/>
      </c>
      <c r="E49" s="67" t="str">
        <f t="array" aca="1" ref="E49" ca="1">IFERROR(INDEX('Erg Alle'!$E$1:$E$65,LARGE(('Erg Alle'!$G$1:$G$65=$G$3)*(ROW('Erg Alle'!$G$1:$G$65)),COUNTIF('Erg Alle'!$G$1:$G$65,$G$3)+1-ROW(C44))),"")</f>
        <v/>
      </c>
      <c r="F49" s="69" t="str">
        <f t="array" aca="1" ref="F49" ca="1">IFERROR(INDEX('Erg Alle'!$F$1:$F$65,LARGE(('Erg Alle'!$G$1:$G$65=$G$3)*(ROW('Erg Alle'!$G$1:$G$65)),COUNTIF('Erg Alle'!$G$1:$G$65,$G$3)+1-ROW(C44))),"")</f>
        <v/>
      </c>
      <c r="G49" s="538" t="str">
        <f t="array" aca="1" ref="G49" ca="1">IFERROR(INDEX('Erg Alle'!$G$1:$G$65,LARGE(('Erg Alle'!$G$1:$G$65=$G$3)*(ROW('Erg Alle'!$G$1:$G$65)),COUNTIF('Erg Alle'!$G$1:$G$65,$G$3)+1-ROW(C44))),"")</f>
        <v/>
      </c>
      <c r="H49" s="70" t="str">
        <f t="array" aca="1" ref="H49" ca="1">IFERROR(INDEX('Erg Alle'!$H$1:$H$65,LARGE(('Erg Alle'!$G$1:$G$65=$G$3)*(ROW('Erg Alle'!$G$1:$G$65)),COUNTIF('Erg Alle'!$G$1:$G$65,$G$3)+1-ROW(C44))),"")</f>
        <v/>
      </c>
      <c r="I49" s="71" t="str">
        <f t="array" aca="1" ref="I49" ca="1">IFERROR(INDEX('Erg Alle'!$I$1:$I$65,LARGE(('Erg Alle'!$G$1:$G$65=$G$3)*(ROW('Erg Alle'!$G$1:$G$65)),COUNTIF('Erg Alle'!$G$1:$G$65,$G$3)+1-ROW(C44))),"")</f>
        <v/>
      </c>
      <c r="J49" s="70" t="str">
        <f t="array" aca="1" ref="J49" ca="1">IFERROR(INDEX('Erg Alle'!$J$1:$J$65,LARGE(('Erg Alle'!$G$1:$G$65=$G$3)*(ROW('Erg Alle'!$G$1:$G$65)),COUNTIF('Erg Alle'!$G$1:$G$65,$G$3)+1-ROW(C44))),"")</f>
        <v/>
      </c>
      <c r="K49" s="71" t="str">
        <f t="array" aca="1" ref="K49" ca="1">IFERROR(INDEX('Erg Alle'!$K$1:$K$65,LARGE(('Erg Alle'!$G$1:$G$65=$G$3)*(ROW('Erg Alle'!$G$1:$G$65)),COUNTIF('Erg Alle'!$G$1:$G$65,$G$3)+1-ROW(C44))),"")</f>
        <v/>
      </c>
      <c r="L49" s="70" t="str">
        <f t="array" aca="1" ref="L49" ca="1">IFERROR(INDEX('Erg Alle'!$L$1:$L$65,LARGE(('Erg Alle'!$G$1:$G$65=$G$3)*(ROW('Erg Alle'!$G$1:$G$65)),COUNTIF('Erg Alle'!$G$1:$G$65,$G$3)+1-ROW(C44))),"")</f>
        <v/>
      </c>
      <c r="M49" s="71" t="str">
        <f t="array" aca="1" ref="M49" ca="1">IFERROR(INDEX('Erg Alle'!$M$1:$M$65,LARGE(('Erg Alle'!$G$1:$G$65=$G$3)*(ROW('Erg Alle'!$G$1:$G$65)),COUNTIF('Erg Alle'!$G$1:$G$65,$G$3)+1-ROW(C44))),"")</f>
        <v/>
      </c>
      <c r="N49" s="72" t="str">
        <f t="array" aca="1" ref="N49" ca="1">IFERROR(INDEX('Erg Alle'!$N$1:$N$65,LARGE(('Erg Alle'!$G$1:$G$65=$G$3)*(ROW('Erg Alle'!$G$1:$G$65)),COUNTIF('Erg Alle'!$G$1:$G$65,$G$3)+1-ROW(C44))),"")</f>
        <v/>
      </c>
      <c r="O49" s="72" t="str">
        <f t="array" aca="1" ref="O49" ca="1">IFERROR(INDEX('Erg Alle'!$O$1:$O$65,LARGE(('Erg Alle'!$G$1:$G$65=$G$3)*(ROW('Erg Alle'!$G$1:$G$65)),COUNTIF('Erg Alle'!$G$1:$G$65,$G$3)+1-ROW(C44))),"")</f>
        <v/>
      </c>
      <c r="P49" s="471" t="str">
        <f t="array" aca="1" ref="P49" ca="1">IFERROR(INDEX('Erg Alle'!$P$1:$P$65,LARGE(('Erg Alle'!$G$1:$G$65=$G$3)*(ROW('Erg Alle'!$G$1:$G$65)),COUNTIF('Erg Alle'!$G$1:$G$65,$G$3)+1-ROW(C44))),"")</f>
        <v/>
      </c>
      <c r="Q49" s="74" t="str">
        <f t="array" aca="1" ref="Q49" ca="1">IFERROR(INDEX('Erg Alle'!$Q$1:$Q$65,LARGE(('Erg Alle'!$G$1:$G$65=$G$3)*(ROW('Erg Alle'!$G$1:$G$65)),COUNTIF('Erg Alle'!$G$1:$G$65,$G$3)+1-ROW(C44))),"")</f>
        <v/>
      </c>
      <c r="R49" s="75"/>
      <c r="S49" s="147"/>
      <c r="T49" s="56">
        <f t="shared" ca="1" si="7"/>
        <v>0</v>
      </c>
      <c r="U49" s="76">
        <f t="shared" ca="1" si="8"/>
        <v>0</v>
      </c>
      <c r="W49" s="76">
        <f t="shared" ca="1" si="9"/>
        <v>0</v>
      </c>
      <c r="X49" s="76">
        <f t="shared" ca="1" si="10"/>
        <v>0</v>
      </c>
      <c r="Y49" s="76">
        <f t="shared" ca="1" si="11"/>
        <v>0</v>
      </c>
      <c r="Z49" s="76">
        <f ca="1">IF(Stammdaten!$C$20=1,IF(W49=1,1,),IF(Stammdaten!$C$20=2,IF(AND(W49=1,X49=1),1,),IF(Stammdaten!$C$20=3,IF(AND(W49=1,X49=1,Y49=1),1,),)))</f>
        <v>0</v>
      </c>
    </row>
    <row r="50" spans="1:26" ht="24.75" customHeight="1">
      <c r="A50" s="466" t="str">
        <f t="shared" ca="1" si="6"/>
        <v/>
      </c>
      <c r="B50" s="66" t="str">
        <f t="array" aca="1" ref="B50" ca="1">IFERROR(INDEX('Erg Alle'!$B$1:$B$65,LARGE(('Erg Alle'!$G$1:$G$65=$G$3)*(ROW('Erg Alle'!$G$1:$G$65)),COUNTIF('Erg Alle'!$G$1:$G$65,$G$3)+1-ROW(C45))),"")</f>
        <v/>
      </c>
      <c r="C50" s="67" t="str">
        <f t="array" aca="1" ref="C50" ca="1">IFERROR(INDEX('Erg Alle'!$C$1:$C$65,LARGE(('Erg Alle'!$G$1:$G$65=$G$3)*(ROW('Erg Alle'!$G$1:$G$65)),COUNTIF('Erg Alle'!$G$1:$G$65,$G$3)+1-ROW(C45))),"")</f>
        <v/>
      </c>
      <c r="D50" s="68" t="str">
        <f t="array" aca="1" ref="D50" ca="1">IFERROR(INDEX('Erg Alle'!$D$1:$D$65,LARGE(('Erg Alle'!$G$1:$G$65=$G$3)*(ROW('Erg Alle'!$G$1:$G$65)),COUNTIF('Erg Alle'!$G$1:$G$65,$G$3)+1-ROW(C45))),"")</f>
        <v/>
      </c>
      <c r="E50" s="67" t="str">
        <f t="array" aca="1" ref="E50" ca="1">IFERROR(INDEX('Erg Alle'!$E$1:$E$65,LARGE(('Erg Alle'!$G$1:$G$65=$G$3)*(ROW('Erg Alle'!$G$1:$G$65)),COUNTIF('Erg Alle'!$G$1:$G$65,$G$3)+1-ROW(C45))),"")</f>
        <v/>
      </c>
      <c r="F50" s="69" t="str">
        <f t="array" aca="1" ref="F50" ca="1">IFERROR(INDEX('Erg Alle'!$F$1:$F$65,LARGE(('Erg Alle'!$G$1:$G$65=$G$3)*(ROW('Erg Alle'!$G$1:$G$65)),COUNTIF('Erg Alle'!$G$1:$G$65,$G$3)+1-ROW(C45))),"")</f>
        <v/>
      </c>
      <c r="G50" s="538" t="str">
        <f t="array" aca="1" ref="G50" ca="1">IFERROR(INDEX('Erg Alle'!$G$1:$G$65,LARGE(('Erg Alle'!$G$1:$G$65=$G$3)*(ROW('Erg Alle'!$G$1:$G$65)),COUNTIF('Erg Alle'!$G$1:$G$65,$G$3)+1-ROW(C45))),"")</f>
        <v/>
      </c>
      <c r="H50" s="70" t="str">
        <f t="array" aca="1" ref="H50" ca="1">IFERROR(INDEX('Erg Alle'!$H$1:$H$65,LARGE(('Erg Alle'!$G$1:$G$65=$G$3)*(ROW('Erg Alle'!$G$1:$G$65)),COUNTIF('Erg Alle'!$G$1:$G$65,$G$3)+1-ROW(C45))),"")</f>
        <v/>
      </c>
      <c r="I50" s="71" t="str">
        <f t="array" aca="1" ref="I50" ca="1">IFERROR(INDEX('Erg Alle'!$I$1:$I$65,LARGE(('Erg Alle'!$G$1:$G$65=$G$3)*(ROW('Erg Alle'!$G$1:$G$65)),COUNTIF('Erg Alle'!$G$1:$G$65,$G$3)+1-ROW(C45))),"")</f>
        <v/>
      </c>
      <c r="J50" s="70" t="str">
        <f t="array" aca="1" ref="J50" ca="1">IFERROR(INDEX('Erg Alle'!$J$1:$J$65,LARGE(('Erg Alle'!$G$1:$G$65=$G$3)*(ROW('Erg Alle'!$G$1:$G$65)),COUNTIF('Erg Alle'!$G$1:$G$65,$G$3)+1-ROW(C45))),"")</f>
        <v/>
      </c>
      <c r="K50" s="71" t="str">
        <f t="array" aca="1" ref="K50" ca="1">IFERROR(INDEX('Erg Alle'!$K$1:$K$65,LARGE(('Erg Alle'!$G$1:$G$65=$G$3)*(ROW('Erg Alle'!$G$1:$G$65)),COUNTIF('Erg Alle'!$G$1:$G$65,$G$3)+1-ROW(C45))),"")</f>
        <v/>
      </c>
      <c r="L50" s="70" t="str">
        <f t="array" aca="1" ref="L50" ca="1">IFERROR(INDEX('Erg Alle'!$L$1:$L$65,LARGE(('Erg Alle'!$G$1:$G$65=$G$3)*(ROW('Erg Alle'!$G$1:$G$65)),COUNTIF('Erg Alle'!$G$1:$G$65,$G$3)+1-ROW(C45))),"")</f>
        <v/>
      </c>
      <c r="M50" s="71" t="str">
        <f t="array" aca="1" ref="M50" ca="1">IFERROR(INDEX('Erg Alle'!$M$1:$M$65,LARGE(('Erg Alle'!$G$1:$G$65=$G$3)*(ROW('Erg Alle'!$G$1:$G$65)),COUNTIF('Erg Alle'!$G$1:$G$65,$G$3)+1-ROW(C45))),"")</f>
        <v/>
      </c>
      <c r="N50" s="72" t="str">
        <f t="array" aca="1" ref="N50" ca="1">IFERROR(INDEX('Erg Alle'!$N$1:$N$65,LARGE(('Erg Alle'!$G$1:$G$65=$G$3)*(ROW('Erg Alle'!$G$1:$G$65)),COUNTIF('Erg Alle'!$G$1:$G$65,$G$3)+1-ROW(C45))),"")</f>
        <v/>
      </c>
      <c r="O50" s="72" t="str">
        <f t="array" aca="1" ref="O50" ca="1">IFERROR(INDEX('Erg Alle'!$O$1:$O$65,LARGE(('Erg Alle'!$G$1:$G$65=$G$3)*(ROW('Erg Alle'!$G$1:$G$65)),COUNTIF('Erg Alle'!$G$1:$G$65,$G$3)+1-ROW(C45))),"")</f>
        <v/>
      </c>
      <c r="P50" s="471" t="str">
        <f t="array" aca="1" ref="P50" ca="1">IFERROR(INDEX('Erg Alle'!$P$1:$P$65,LARGE(('Erg Alle'!$G$1:$G$65=$G$3)*(ROW('Erg Alle'!$G$1:$G$65)),COUNTIF('Erg Alle'!$G$1:$G$65,$G$3)+1-ROW(C45))),"")</f>
        <v/>
      </c>
      <c r="Q50" s="74" t="str">
        <f t="array" aca="1" ref="Q50" ca="1">IFERROR(INDEX('Erg Alle'!$Q$1:$Q$65,LARGE(('Erg Alle'!$G$1:$G$65=$G$3)*(ROW('Erg Alle'!$G$1:$G$65)),COUNTIF('Erg Alle'!$G$1:$G$65,$G$3)+1-ROW(C45))),"")</f>
        <v/>
      </c>
      <c r="R50" s="75"/>
      <c r="S50" s="147"/>
      <c r="T50" s="56">
        <f t="shared" ca="1" si="7"/>
        <v>0</v>
      </c>
      <c r="U50" s="76">
        <f t="shared" ca="1" si="8"/>
        <v>0</v>
      </c>
      <c r="W50" s="76">
        <f t="shared" ca="1" si="9"/>
        <v>0</v>
      </c>
      <c r="X50" s="76">
        <f t="shared" ca="1" si="10"/>
        <v>0</v>
      </c>
      <c r="Y50" s="76">
        <f t="shared" ca="1" si="11"/>
        <v>0</v>
      </c>
      <c r="Z50" s="76">
        <f ca="1">IF(Stammdaten!$C$20=1,IF(W50=1,1,),IF(Stammdaten!$C$20=2,IF(AND(W50=1,X50=1),1,),IF(Stammdaten!$C$20=3,IF(AND(W50=1,X50=1,Y50=1),1,),)))</f>
        <v>0</v>
      </c>
    </row>
    <row r="51" spans="1:26" ht="24.75" customHeight="1">
      <c r="A51" s="466" t="str">
        <f t="shared" ca="1" si="6"/>
        <v/>
      </c>
      <c r="B51" s="66" t="str">
        <f t="array" aca="1" ref="B51" ca="1">IFERROR(INDEX('Erg Alle'!$B$1:$B$65,LARGE(('Erg Alle'!$G$1:$G$65=$G$3)*(ROW('Erg Alle'!$G$1:$G$65)),COUNTIF('Erg Alle'!$G$1:$G$65,$G$3)+1-ROW(C46))),"")</f>
        <v/>
      </c>
      <c r="C51" s="67" t="str">
        <f t="array" aca="1" ref="C51" ca="1">IFERROR(INDEX('Erg Alle'!$C$1:$C$65,LARGE(('Erg Alle'!$G$1:$G$65=$G$3)*(ROW('Erg Alle'!$G$1:$G$65)),COUNTIF('Erg Alle'!$G$1:$G$65,$G$3)+1-ROW(C46))),"")</f>
        <v/>
      </c>
      <c r="D51" s="68" t="str">
        <f t="array" aca="1" ref="D51" ca="1">IFERROR(INDEX('Erg Alle'!$D$1:$D$65,LARGE(('Erg Alle'!$G$1:$G$65=$G$3)*(ROW('Erg Alle'!$G$1:$G$65)),COUNTIF('Erg Alle'!$G$1:$G$65,$G$3)+1-ROW(C46))),"")</f>
        <v/>
      </c>
      <c r="E51" s="67" t="str">
        <f t="array" aca="1" ref="E51" ca="1">IFERROR(INDEX('Erg Alle'!$E$1:$E$65,LARGE(('Erg Alle'!$G$1:$G$65=$G$3)*(ROW('Erg Alle'!$G$1:$G$65)),COUNTIF('Erg Alle'!$G$1:$G$65,$G$3)+1-ROW(C46))),"")</f>
        <v/>
      </c>
      <c r="F51" s="69" t="str">
        <f t="array" aca="1" ref="F51" ca="1">IFERROR(INDEX('Erg Alle'!$F$1:$F$65,LARGE(('Erg Alle'!$G$1:$G$65=$G$3)*(ROW('Erg Alle'!$G$1:$G$65)),COUNTIF('Erg Alle'!$G$1:$G$65,$G$3)+1-ROW(C46))),"")</f>
        <v/>
      </c>
      <c r="G51" s="538" t="str">
        <f t="array" aca="1" ref="G51" ca="1">IFERROR(INDEX('Erg Alle'!$G$1:$G$65,LARGE(('Erg Alle'!$G$1:$G$65=$G$3)*(ROW('Erg Alle'!$G$1:$G$65)),COUNTIF('Erg Alle'!$G$1:$G$65,$G$3)+1-ROW(C46))),"")</f>
        <v/>
      </c>
      <c r="H51" s="70" t="str">
        <f t="array" aca="1" ref="H51" ca="1">IFERROR(INDEX('Erg Alle'!$H$1:$H$65,LARGE(('Erg Alle'!$G$1:$G$65=$G$3)*(ROW('Erg Alle'!$G$1:$G$65)),COUNTIF('Erg Alle'!$G$1:$G$65,$G$3)+1-ROW(C46))),"")</f>
        <v/>
      </c>
      <c r="I51" s="71" t="str">
        <f t="array" aca="1" ref="I51" ca="1">IFERROR(INDEX('Erg Alle'!$I$1:$I$65,LARGE(('Erg Alle'!$G$1:$G$65=$G$3)*(ROW('Erg Alle'!$G$1:$G$65)),COUNTIF('Erg Alle'!$G$1:$G$65,$G$3)+1-ROW(C46))),"")</f>
        <v/>
      </c>
      <c r="J51" s="70" t="str">
        <f t="array" aca="1" ref="J51" ca="1">IFERROR(INDEX('Erg Alle'!$J$1:$J$65,LARGE(('Erg Alle'!$G$1:$G$65=$G$3)*(ROW('Erg Alle'!$G$1:$G$65)),COUNTIF('Erg Alle'!$G$1:$G$65,$G$3)+1-ROW(C46))),"")</f>
        <v/>
      </c>
      <c r="K51" s="71" t="str">
        <f t="array" aca="1" ref="K51" ca="1">IFERROR(INDEX('Erg Alle'!$K$1:$K$65,LARGE(('Erg Alle'!$G$1:$G$65=$G$3)*(ROW('Erg Alle'!$G$1:$G$65)),COUNTIF('Erg Alle'!$G$1:$G$65,$G$3)+1-ROW(C46))),"")</f>
        <v/>
      </c>
      <c r="L51" s="70" t="str">
        <f t="array" aca="1" ref="L51" ca="1">IFERROR(INDEX('Erg Alle'!$L$1:$L$65,LARGE(('Erg Alle'!$G$1:$G$65=$G$3)*(ROW('Erg Alle'!$G$1:$G$65)),COUNTIF('Erg Alle'!$G$1:$G$65,$G$3)+1-ROW(C46))),"")</f>
        <v/>
      </c>
      <c r="M51" s="71" t="str">
        <f t="array" aca="1" ref="M51" ca="1">IFERROR(INDEX('Erg Alle'!$M$1:$M$65,LARGE(('Erg Alle'!$G$1:$G$65=$G$3)*(ROW('Erg Alle'!$G$1:$G$65)),COUNTIF('Erg Alle'!$G$1:$G$65,$G$3)+1-ROW(C46))),"")</f>
        <v/>
      </c>
      <c r="N51" s="72" t="str">
        <f t="array" aca="1" ref="N51" ca="1">IFERROR(INDEX('Erg Alle'!$N$1:$N$65,LARGE(('Erg Alle'!$G$1:$G$65=$G$3)*(ROW('Erg Alle'!$G$1:$G$65)),COUNTIF('Erg Alle'!$G$1:$G$65,$G$3)+1-ROW(C46))),"")</f>
        <v/>
      </c>
      <c r="O51" s="72" t="str">
        <f t="array" aca="1" ref="O51" ca="1">IFERROR(INDEX('Erg Alle'!$O$1:$O$65,LARGE(('Erg Alle'!$G$1:$G$65=$G$3)*(ROW('Erg Alle'!$G$1:$G$65)),COUNTIF('Erg Alle'!$G$1:$G$65,$G$3)+1-ROW(C46))),"")</f>
        <v/>
      </c>
      <c r="P51" s="471" t="str">
        <f t="array" aca="1" ref="P51" ca="1">IFERROR(INDEX('Erg Alle'!$P$1:$P$65,LARGE(('Erg Alle'!$G$1:$G$65=$G$3)*(ROW('Erg Alle'!$G$1:$G$65)),COUNTIF('Erg Alle'!$G$1:$G$65,$G$3)+1-ROW(C46))),"")</f>
        <v/>
      </c>
      <c r="Q51" s="74" t="str">
        <f t="array" aca="1" ref="Q51" ca="1">IFERROR(INDEX('Erg Alle'!$Q$1:$Q$65,LARGE(('Erg Alle'!$G$1:$G$65=$G$3)*(ROW('Erg Alle'!$G$1:$G$65)),COUNTIF('Erg Alle'!$G$1:$G$65,$G$3)+1-ROW(C46))),"")</f>
        <v/>
      </c>
      <c r="R51" s="75"/>
      <c r="S51" s="147"/>
      <c r="T51" s="56">
        <f t="shared" ca="1" si="7"/>
        <v>0</v>
      </c>
      <c r="U51" s="76">
        <f t="shared" ca="1" si="8"/>
        <v>0</v>
      </c>
      <c r="W51" s="76">
        <f t="shared" ca="1" si="9"/>
        <v>0</v>
      </c>
      <c r="X51" s="76">
        <f t="shared" ca="1" si="10"/>
        <v>0</v>
      </c>
      <c r="Y51" s="76">
        <f t="shared" ca="1" si="11"/>
        <v>0</v>
      </c>
      <c r="Z51" s="76">
        <f ca="1">IF(Stammdaten!$C$20=1,IF(W51=1,1,),IF(Stammdaten!$C$20=2,IF(AND(W51=1,X51=1),1,),IF(Stammdaten!$C$20=3,IF(AND(W51=1,X51=1,Y51=1),1,),)))</f>
        <v>0</v>
      </c>
    </row>
    <row r="52" spans="1:26" ht="24.75" customHeight="1">
      <c r="A52" s="466" t="str">
        <f t="shared" ca="1" si="6"/>
        <v/>
      </c>
      <c r="B52" s="66" t="str">
        <f t="array" aca="1" ref="B52" ca="1">IFERROR(INDEX('Erg Alle'!$B$1:$B$65,LARGE(('Erg Alle'!$G$1:$G$65=$G$3)*(ROW('Erg Alle'!$G$1:$G$65)),COUNTIF('Erg Alle'!$G$1:$G$65,$G$3)+1-ROW(C47))),"")</f>
        <v/>
      </c>
      <c r="C52" s="67" t="str">
        <f t="array" aca="1" ref="C52" ca="1">IFERROR(INDEX('Erg Alle'!$C$1:$C$65,LARGE(('Erg Alle'!$G$1:$G$65=$G$3)*(ROW('Erg Alle'!$G$1:$G$65)),COUNTIF('Erg Alle'!$G$1:$G$65,$G$3)+1-ROW(C47))),"")</f>
        <v/>
      </c>
      <c r="D52" s="68" t="str">
        <f t="array" aca="1" ref="D52" ca="1">IFERROR(INDEX('Erg Alle'!$D$1:$D$65,LARGE(('Erg Alle'!$G$1:$G$65=$G$3)*(ROW('Erg Alle'!$G$1:$G$65)),COUNTIF('Erg Alle'!$G$1:$G$65,$G$3)+1-ROW(C47))),"")</f>
        <v/>
      </c>
      <c r="E52" s="67" t="str">
        <f t="array" aca="1" ref="E52" ca="1">IFERROR(INDEX('Erg Alle'!$E$1:$E$65,LARGE(('Erg Alle'!$G$1:$G$65=$G$3)*(ROW('Erg Alle'!$G$1:$G$65)),COUNTIF('Erg Alle'!$G$1:$G$65,$G$3)+1-ROW(C47))),"")</f>
        <v/>
      </c>
      <c r="F52" s="69" t="str">
        <f t="array" aca="1" ref="F52" ca="1">IFERROR(INDEX('Erg Alle'!$F$1:$F$65,LARGE(('Erg Alle'!$G$1:$G$65=$G$3)*(ROW('Erg Alle'!$G$1:$G$65)),COUNTIF('Erg Alle'!$G$1:$G$65,$G$3)+1-ROW(C47))),"")</f>
        <v/>
      </c>
      <c r="G52" s="538" t="str">
        <f t="array" aca="1" ref="G52" ca="1">IFERROR(INDEX('Erg Alle'!$G$1:$G$65,LARGE(('Erg Alle'!$G$1:$G$65=$G$3)*(ROW('Erg Alle'!$G$1:$G$65)),COUNTIF('Erg Alle'!$G$1:$G$65,$G$3)+1-ROW(C47))),"")</f>
        <v/>
      </c>
      <c r="H52" s="70" t="str">
        <f t="array" aca="1" ref="H52" ca="1">IFERROR(INDEX('Erg Alle'!$H$1:$H$65,LARGE(('Erg Alle'!$G$1:$G$65=$G$3)*(ROW('Erg Alle'!$G$1:$G$65)),COUNTIF('Erg Alle'!$G$1:$G$65,$G$3)+1-ROW(C47))),"")</f>
        <v/>
      </c>
      <c r="I52" s="71" t="str">
        <f t="array" aca="1" ref="I52" ca="1">IFERROR(INDEX('Erg Alle'!$I$1:$I$65,LARGE(('Erg Alle'!$G$1:$G$65=$G$3)*(ROW('Erg Alle'!$G$1:$G$65)),COUNTIF('Erg Alle'!$G$1:$G$65,$G$3)+1-ROW(C47))),"")</f>
        <v/>
      </c>
      <c r="J52" s="70" t="str">
        <f t="array" aca="1" ref="J52" ca="1">IFERROR(INDEX('Erg Alle'!$J$1:$J$65,LARGE(('Erg Alle'!$G$1:$G$65=$G$3)*(ROW('Erg Alle'!$G$1:$G$65)),COUNTIF('Erg Alle'!$G$1:$G$65,$G$3)+1-ROW(C47))),"")</f>
        <v/>
      </c>
      <c r="K52" s="71" t="str">
        <f t="array" aca="1" ref="K52" ca="1">IFERROR(INDEX('Erg Alle'!$K$1:$K$65,LARGE(('Erg Alle'!$G$1:$G$65=$G$3)*(ROW('Erg Alle'!$G$1:$G$65)),COUNTIF('Erg Alle'!$G$1:$G$65,$G$3)+1-ROW(C47))),"")</f>
        <v/>
      </c>
      <c r="L52" s="70" t="str">
        <f t="array" aca="1" ref="L52" ca="1">IFERROR(INDEX('Erg Alle'!$L$1:$L$65,LARGE(('Erg Alle'!$G$1:$G$65=$G$3)*(ROW('Erg Alle'!$G$1:$G$65)),COUNTIF('Erg Alle'!$G$1:$G$65,$G$3)+1-ROW(C47))),"")</f>
        <v/>
      </c>
      <c r="M52" s="71" t="str">
        <f t="array" aca="1" ref="M52" ca="1">IFERROR(INDEX('Erg Alle'!$M$1:$M$65,LARGE(('Erg Alle'!$G$1:$G$65=$G$3)*(ROW('Erg Alle'!$G$1:$G$65)),COUNTIF('Erg Alle'!$G$1:$G$65,$G$3)+1-ROW(C47))),"")</f>
        <v/>
      </c>
      <c r="N52" s="72" t="str">
        <f t="array" aca="1" ref="N52" ca="1">IFERROR(INDEX('Erg Alle'!$N$1:$N$65,LARGE(('Erg Alle'!$G$1:$G$65=$G$3)*(ROW('Erg Alle'!$G$1:$G$65)),COUNTIF('Erg Alle'!$G$1:$G$65,$G$3)+1-ROW(C47))),"")</f>
        <v/>
      </c>
      <c r="O52" s="72" t="str">
        <f t="array" aca="1" ref="O52" ca="1">IFERROR(INDEX('Erg Alle'!$O$1:$O$65,LARGE(('Erg Alle'!$G$1:$G$65=$G$3)*(ROW('Erg Alle'!$G$1:$G$65)),COUNTIF('Erg Alle'!$G$1:$G$65,$G$3)+1-ROW(C47))),"")</f>
        <v/>
      </c>
      <c r="P52" s="471" t="str">
        <f t="array" aca="1" ref="P52" ca="1">IFERROR(INDEX('Erg Alle'!$P$1:$P$65,LARGE(('Erg Alle'!$G$1:$G$65=$G$3)*(ROW('Erg Alle'!$G$1:$G$65)),COUNTIF('Erg Alle'!$G$1:$G$65,$G$3)+1-ROW(C47))),"")</f>
        <v/>
      </c>
      <c r="Q52" s="74" t="str">
        <f t="array" aca="1" ref="Q52" ca="1">IFERROR(INDEX('Erg Alle'!$Q$1:$Q$65,LARGE(('Erg Alle'!$G$1:$G$65=$G$3)*(ROW('Erg Alle'!$G$1:$G$65)),COUNTIF('Erg Alle'!$G$1:$G$65,$G$3)+1-ROW(C47))),"")</f>
        <v/>
      </c>
      <c r="R52" s="75"/>
      <c r="S52" s="147"/>
      <c r="T52" s="56">
        <f t="shared" ca="1" si="7"/>
        <v>0</v>
      </c>
      <c r="U52" s="76">
        <f t="shared" ca="1" si="8"/>
        <v>0</v>
      </c>
      <c r="W52" s="76">
        <f t="shared" ca="1" si="9"/>
        <v>0</v>
      </c>
      <c r="X52" s="76">
        <f t="shared" ca="1" si="10"/>
        <v>0</v>
      </c>
      <c r="Y52" s="76">
        <f t="shared" ca="1" si="11"/>
        <v>0</v>
      </c>
      <c r="Z52" s="76">
        <f ca="1">IF(Stammdaten!$C$20=1,IF(W52=1,1,),IF(Stammdaten!$C$20=2,IF(AND(W52=1,X52=1),1,),IF(Stammdaten!$C$20=3,IF(AND(W52=1,X52=1,Y52=1),1,),)))</f>
        <v>0</v>
      </c>
    </row>
    <row r="53" spans="1:26" ht="24.75" customHeight="1">
      <c r="A53" s="466" t="str">
        <f t="shared" ca="1" si="6"/>
        <v/>
      </c>
      <c r="B53" s="66" t="str">
        <f t="array" aca="1" ref="B53" ca="1">IFERROR(INDEX('Erg Alle'!$B$1:$B$65,LARGE(('Erg Alle'!$G$1:$G$65=$G$3)*(ROW('Erg Alle'!$G$1:$G$65)),COUNTIF('Erg Alle'!$G$1:$G$65,$G$3)+1-ROW(C48))),"")</f>
        <v/>
      </c>
      <c r="C53" s="67" t="str">
        <f t="array" aca="1" ref="C53" ca="1">IFERROR(INDEX('Erg Alle'!$C$1:$C$65,LARGE(('Erg Alle'!$G$1:$G$65=$G$3)*(ROW('Erg Alle'!$G$1:$G$65)),COUNTIF('Erg Alle'!$G$1:$G$65,$G$3)+1-ROW(C48))),"")</f>
        <v/>
      </c>
      <c r="D53" s="68" t="str">
        <f t="array" aca="1" ref="D53" ca="1">IFERROR(INDEX('Erg Alle'!$D$1:$D$65,LARGE(('Erg Alle'!$G$1:$G$65=$G$3)*(ROW('Erg Alle'!$G$1:$G$65)),COUNTIF('Erg Alle'!$G$1:$G$65,$G$3)+1-ROW(C48))),"")</f>
        <v/>
      </c>
      <c r="E53" s="67" t="str">
        <f t="array" aca="1" ref="E53" ca="1">IFERROR(INDEX('Erg Alle'!$E$1:$E$65,LARGE(('Erg Alle'!$G$1:$G$65=$G$3)*(ROW('Erg Alle'!$G$1:$G$65)),COUNTIF('Erg Alle'!$G$1:$G$65,$G$3)+1-ROW(C48))),"")</f>
        <v/>
      </c>
      <c r="F53" s="69" t="str">
        <f t="array" aca="1" ref="F53" ca="1">IFERROR(INDEX('Erg Alle'!$F$1:$F$65,LARGE(('Erg Alle'!$G$1:$G$65=$G$3)*(ROW('Erg Alle'!$G$1:$G$65)),COUNTIF('Erg Alle'!$G$1:$G$65,$G$3)+1-ROW(C48))),"")</f>
        <v/>
      </c>
      <c r="G53" s="538" t="str">
        <f t="array" aca="1" ref="G53" ca="1">IFERROR(INDEX('Erg Alle'!$G$1:$G$65,LARGE(('Erg Alle'!$G$1:$G$65=$G$3)*(ROW('Erg Alle'!$G$1:$G$65)),COUNTIF('Erg Alle'!$G$1:$G$65,$G$3)+1-ROW(C48))),"")</f>
        <v/>
      </c>
      <c r="H53" s="70" t="str">
        <f t="array" aca="1" ref="H53" ca="1">IFERROR(INDEX('Erg Alle'!$H$1:$H$65,LARGE(('Erg Alle'!$G$1:$G$65=$G$3)*(ROW('Erg Alle'!$G$1:$G$65)),COUNTIF('Erg Alle'!$G$1:$G$65,$G$3)+1-ROW(C48))),"")</f>
        <v/>
      </c>
      <c r="I53" s="71" t="str">
        <f t="array" aca="1" ref="I53" ca="1">IFERROR(INDEX('Erg Alle'!$I$1:$I$65,LARGE(('Erg Alle'!$G$1:$G$65=$G$3)*(ROW('Erg Alle'!$G$1:$G$65)),COUNTIF('Erg Alle'!$G$1:$G$65,$G$3)+1-ROW(C48))),"")</f>
        <v/>
      </c>
      <c r="J53" s="70" t="str">
        <f t="array" aca="1" ref="J53" ca="1">IFERROR(INDEX('Erg Alle'!$J$1:$J$65,LARGE(('Erg Alle'!$G$1:$G$65=$G$3)*(ROW('Erg Alle'!$G$1:$G$65)),COUNTIF('Erg Alle'!$G$1:$G$65,$G$3)+1-ROW(C48))),"")</f>
        <v/>
      </c>
      <c r="K53" s="71" t="str">
        <f t="array" aca="1" ref="K53" ca="1">IFERROR(INDEX('Erg Alle'!$K$1:$K$65,LARGE(('Erg Alle'!$G$1:$G$65=$G$3)*(ROW('Erg Alle'!$G$1:$G$65)),COUNTIF('Erg Alle'!$G$1:$G$65,$G$3)+1-ROW(C48))),"")</f>
        <v/>
      </c>
      <c r="L53" s="70" t="str">
        <f t="array" aca="1" ref="L53" ca="1">IFERROR(INDEX('Erg Alle'!$L$1:$L$65,LARGE(('Erg Alle'!$G$1:$G$65=$G$3)*(ROW('Erg Alle'!$G$1:$G$65)),COUNTIF('Erg Alle'!$G$1:$G$65,$G$3)+1-ROW(C48))),"")</f>
        <v/>
      </c>
      <c r="M53" s="71" t="str">
        <f t="array" aca="1" ref="M53" ca="1">IFERROR(INDEX('Erg Alle'!$M$1:$M$65,LARGE(('Erg Alle'!$G$1:$G$65=$G$3)*(ROW('Erg Alle'!$G$1:$G$65)),COUNTIF('Erg Alle'!$G$1:$G$65,$G$3)+1-ROW(C48))),"")</f>
        <v/>
      </c>
      <c r="N53" s="72" t="str">
        <f t="array" aca="1" ref="N53" ca="1">IFERROR(INDEX('Erg Alle'!$N$1:$N$65,LARGE(('Erg Alle'!$G$1:$G$65=$G$3)*(ROW('Erg Alle'!$G$1:$G$65)),COUNTIF('Erg Alle'!$G$1:$G$65,$G$3)+1-ROW(C48))),"")</f>
        <v/>
      </c>
      <c r="O53" s="72" t="str">
        <f t="array" aca="1" ref="O53" ca="1">IFERROR(INDEX('Erg Alle'!$O$1:$O$65,LARGE(('Erg Alle'!$G$1:$G$65=$G$3)*(ROW('Erg Alle'!$G$1:$G$65)),COUNTIF('Erg Alle'!$G$1:$G$65,$G$3)+1-ROW(C48))),"")</f>
        <v/>
      </c>
      <c r="P53" s="471" t="str">
        <f t="array" aca="1" ref="P53" ca="1">IFERROR(INDEX('Erg Alle'!$P$1:$P$65,LARGE(('Erg Alle'!$G$1:$G$65=$G$3)*(ROW('Erg Alle'!$G$1:$G$65)),COUNTIF('Erg Alle'!$G$1:$G$65,$G$3)+1-ROW(C48))),"")</f>
        <v/>
      </c>
      <c r="Q53" s="74" t="str">
        <f t="array" aca="1" ref="Q53" ca="1">IFERROR(INDEX('Erg Alle'!$Q$1:$Q$65,LARGE(('Erg Alle'!$G$1:$G$65=$G$3)*(ROW('Erg Alle'!$G$1:$G$65)),COUNTIF('Erg Alle'!$G$1:$G$65,$G$3)+1-ROW(C48))),"")</f>
        <v/>
      </c>
      <c r="R53" s="75"/>
      <c r="S53" s="147"/>
      <c r="T53" s="56">
        <f t="shared" ca="1" si="7"/>
        <v>0</v>
      </c>
      <c r="U53" s="76">
        <f t="shared" ca="1" si="8"/>
        <v>0</v>
      </c>
      <c r="W53" s="76">
        <f t="shared" ca="1" si="9"/>
        <v>0</v>
      </c>
      <c r="X53" s="76">
        <f t="shared" ca="1" si="10"/>
        <v>0</v>
      </c>
      <c r="Y53" s="76">
        <f t="shared" ca="1" si="11"/>
        <v>0</v>
      </c>
      <c r="Z53" s="76">
        <f ca="1">IF(Stammdaten!$C$20=1,IF(W53=1,1,),IF(Stammdaten!$C$20=2,IF(AND(W53=1,X53=1),1,),IF(Stammdaten!$C$20=3,IF(AND(W53=1,X53=1,Y53=1),1,),)))</f>
        <v>0</v>
      </c>
    </row>
    <row r="54" spans="1:26" ht="24.75" customHeight="1">
      <c r="A54" s="466" t="str">
        <f t="shared" ca="1" si="6"/>
        <v/>
      </c>
      <c r="B54" s="66" t="str">
        <f t="array" aca="1" ref="B54" ca="1">IFERROR(INDEX('Erg Alle'!$B$1:$B$65,LARGE(('Erg Alle'!$G$1:$G$65=$G$3)*(ROW('Erg Alle'!$G$1:$G$65)),COUNTIF('Erg Alle'!$G$1:$G$65,$G$3)+1-ROW(C49))),"")</f>
        <v/>
      </c>
      <c r="C54" s="67" t="str">
        <f t="array" aca="1" ref="C54" ca="1">IFERROR(INDEX('Erg Alle'!$C$1:$C$65,LARGE(('Erg Alle'!$G$1:$G$65=$G$3)*(ROW('Erg Alle'!$G$1:$G$65)),COUNTIF('Erg Alle'!$G$1:$G$65,$G$3)+1-ROW(C49))),"")</f>
        <v/>
      </c>
      <c r="D54" s="68" t="str">
        <f t="array" aca="1" ref="D54" ca="1">IFERROR(INDEX('Erg Alle'!$D$1:$D$65,LARGE(('Erg Alle'!$G$1:$G$65=$G$3)*(ROW('Erg Alle'!$G$1:$G$65)),COUNTIF('Erg Alle'!$G$1:$G$65,$G$3)+1-ROW(C49))),"")</f>
        <v/>
      </c>
      <c r="E54" s="67" t="str">
        <f t="array" aca="1" ref="E54" ca="1">IFERROR(INDEX('Erg Alle'!$E$1:$E$65,LARGE(('Erg Alle'!$G$1:$G$65=$G$3)*(ROW('Erg Alle'!$G$1:$G$65)),COUNTIF('Erg Alle'!$G$1:$G$65,$G$3)+1-ROW(C49))),"")</f>
        <v/>
      </c>
      <c r="F54" s="69" t="str">
        <f t="array" aca="1" ref="F54" ca="1">IFERROR(INDEX('Erg Alle'!$F$1:$F$65,LARGE(('Erg Alle'!$G$1:$G$65=$G$3)*(ROW('Erg Alle'!$G$1:$G$65)),COUNTIF('Erg Alle'!$G$1:$G$65,$G$3)+1-ROW(C49))),"")</f>
        <v/>
      </c>
      <c r="G54" s="538" t="str">
        <f t="array" aca="1" ref="G54" ca="1">IFERROR(INDEX('Erg Alle'!$G$1:$G$65,LARGE(('Erg Alle'!$G$1:$G$65=$G$3)*(ROW('Erg Alle'!$G$1:$G$65)),COUNTIF('Erg Alle'!$G$1:$G$65,$G$3)+1-ROW(C49))),"")</f>
        <v/>
      </c>
      <c r="H54" s="70" t="str">
        <f t="array" aca="1" ref="H54" ca="1">IFERROR(INDEX('Erg Alle'!$H$1:$H$65,LARGE(('Erg Alle'!$G$1:$G$65=$G$3)*(ROW('Erg Alle'!$G$1:$G$65)),COUNTIF('Erg Alle'!$G$1:$G$65,$G$3)+1-ROW(C49))),"")</f>
        <v/>
      </c>
      <c r="I54" s="71" t="str">
        <f t="array" aca="1" ref="I54" ca="1">IFERROR(INDEX('Erg Alle'!$I$1:$I$65,LARGE(('Erg Alle'!$G$1:$G$65=$G$3)*(ROW('Erg Alle'!$G$1:$G$65)),COUNTIF('Erg Alle'!$G$1:$G$65,$G$3)+1-ROW(C49))),"")</f>
        <v/>
      </c>
      <c r="J54" s="70" t="str">
        <f t="array" aca="1" ref="J54" ca="1">IFERROR(INDEX('Erg Alle'!$J$1:$J$65,LARGE(('Erg Alle'!$G$1:$G$65=$G$3)*(ROW('Erg Alle'!$G$1:$G$65)),COUNTIF('Erg Alle'!$G$1:$G$65,$G$3)+1-ROW(C49))),"")</f>
        <v/>
      </c>
      <c r="K54" s="71" t="str">
        <f t="array" aca="1" ref="K54" ca="1">IFERROR(INDEX('Erg Alle'!$K$1:$K$65,LARGE(('Erg Alle'!$G$1:$G$65=$G$3)*(ROW('Erg Alle'!$G$1:$G$65)),COUNTIF('Erg Alle'!$G$1:$G$65,$G$3)+1-ROW(C49))),"")</f>
        <v/>
      </c>
      <c r="L54" s="70" t="str">
        <f t="array" aca="1" ref="L54" ca="1">IFERROR(INDEX('Erg Alle'!$L$1:$L$65,LARGE(('Erg Alle'!$G$1:$G$65=$G$3)*(ROW('Erg Alle'!$G$1:$G$65)),COUNTIF('Erg Alle'!$G$1:$G$65,$G$3)+1-ROW(C49))),"")</f>
        <v/>
      </c>
      <c r="M54" s="71" t="str">
        <f t="array" aca="1" ref="M54" ca="1">IFERROR(INDEX('Erg Alle'!$M$1:$M$65,LARGE(('Erg Alle'!$G$1:$G$65=$G$3)*(ROW('Erg Alle'!$G$1:$G$65)),COUNTIF('Erg Alle'!$G$1:$G$65,$G$3)+1-ROW(C49))),"")</f>
        <v/>
      </c>
      <c r="N54" s="72" t="str">
        <f t="array" aca="1" ref="N54" ca="1">IFERROR(INDEX('Erg Alle'!$N$1:$N$65,LARGE(('Erg Alle'!$G$1:$G$65=$G$3)*(ROW('Erg Alle'!$G$1:$G$65)),COUNTIF('Erg Alle'!$G$1:$G$65,$G$3)+1-ROW(C49))),"")</f>
        <v/>
      </c>
      <c r="O54" s="72" t="str">
        <f t="array" aca="1" ref="O54" ca="1">IFERROR(INDEX('Erg Alle'!$O$1:$O$65,LARGE(('Erg Alle'!$G$1:$G$65=$G$3)*(ROW('Erg Alle'!$G$1:$G$65)),COUNTIF('Erg Alle'!$G$1:$G$65,$G$3)+1-ROW(C49))),"")</f>
        <v/>
      </c>
      <c r="P54" s="471" t="str">
        <f t="array" aca="1" ref="P54" ca="1">IFERROR(INDEX('Erg Alle'!$P$1:$P$65,LARGE(('Erg Alle'!$G$1:$G$65=$G$3)*(ROW('Erg Alle'!$G$1:$G$65)),COUNTIF('Erg Alle'!$G$1:$G$65,$G$3)+1-ROW(C49))),"")</f>
        <v/>
      </c>
      <c r="Q54" s="74" t="str">
        <f t="array" aca="1" ref="Q54" ca="1">IFERROR(INDEX('Erg Alle'!$Q$1:$Q$65,LARGE(('Erg Alle'!$G$1:$G$65=$G$3)*(ROW('Erg Alle'!$G$1:$G$65)),COUNTIF('Erg Alle'!$G$1:$G$65,$G$3)+1-ROW(C49))),"")</f>
        <v/>
      </c>
      <c r="R54" s="75"/>
      <c r="S54" s="147"/>
      <c r="T54" s="56">
        <f t="shared" ca="1" si="7"/>
        <v>0</v>
      </c>
      <c r="U54" s="76">
        <f t="shared" ca="1" si="8"/>
        <v>0</v>
      </c>
      <c r="W54" s="76">
        <f t="shared" ca="1" si="9"/>
        <v>0</v>
      </c>
      <c r="X54" s="76">
        <f t="shared" ca="1" si="10"/>
        <v>0</v>
      </c>
      <c r="Y54" s="76">
        <f t="shared" ca="1" si="11"/>
        <v>0</v>
      </c>
      <c r="Z54" s="76">
        <f ca="1">IF(Stammdaten!$C$20=1,IF(W54=1,1,),IF(Stammdaten!$C$20=2,IF(AND(W54=1,X54=1),1,),IF(Stammdaten!$C$20=3,IF(AND(W54=1,X54=1,Y54=1),1,),)))</f>
        <v>0</v>
      </c>
    </row>
    <row r="55" spans="1:26" ht="24.75" customHeight="1">
      <c r="A55" s="466" t="str">
        <f t="shared" ca="1" si="6"/>
        <v/>
      </c>
      <c r="B55" s="66" t="str">
        <f t="array" aca="1" ref="B55" ca="1">IFERROR(INDEX('Erg Alle'!$B$1:$B$65,LARGE(('Erg Alle'!$G$1:$G$65=$G$3)*(ROW('Erg Alle'!$G$1:$G$65)),COUNTIF('Erg Alle'!$G$1:$G$65,$G$3)+1-ROW(C50))),"")</f>
        <v/>
      </c>
      <c r="C55" s="67" t="str">
        <f t="array" aca="1" ref="C55" ca="1">IFERROR(INDEX('Erg Alle'!$C$1:$C$65,LARGE(('Erg Alle'!$G$1:$G$65=$G$3)*(ROW('Erg Alle'!$G$1:$G$65)),COUNTIF('Erg Alle'!$G$1:$G$65,$G$3)+1-ROW(C50))),"")</f>
        <v/>
      </c>
      <c r="D55" s="68" t="str">
        <f t="array" aca="1" ref="D55" ca="1">IFERROR(INDEX('Erg Alle'!$D$1:$D$65,LARGE(('Erg Alle'!$G$1:$G$65=$G$3)*(ROW('Erg Alle'!$G$1:$G$65)),COUNTIF('Erg Alle'!$G$1:$G$65,$G$3)+1-ROW(C50))),"")</f>
        <v/>
      </c>
      <c r="E55" s="67" t="str">
        <f t="array" aca="1" ref="E55" ca="1">IFERROR(INDEX('Erg Alle'!$E$1:$E$65,LARGE(('Erg Alle'!$G$1:$G$65=$G$3)*(ROW('Erg Alle'!$G$1:$G$65)),COUNTIF('Erg Alle'!$G$1:$G$65,$G$3)+1-ROW(C50))),"")</f>
        <v/>
      </c>
      <c r="F55" s="69" t="str">
        <f t="array" aca="1" ref="F55" ca="1">IFERROR(INDEX('Erg Alle'!$F$1:$F$65,LARGE(('Erg Alle'!$G$1:$G$65=$G$3)*(ROW('Erg Alle'!$G$1:$G$65)),COUNTIF('Erg Alle'!$G$1:$G$65,$G$3)+1-ROW(C50))),"")</f>
        <v/>
      </c>
      <c r="G55" s="538" t="str">
        <f t="array" aca="1" ref="G55" ca="1">IFERROR(INDEX('Erg Alle'!$G$1:$G$65,LARGE(('Erg Alle'!$G$1:$G$65=$G$3)*(ROW('Erg Alle'!$G$1:$G$65)),COUNTIF('Erg Alle'!$G$1:$G$65,$G$3)+1-ROW(C50))),"")</f>
        <v/>
      </c>
      <c r="H55" s="70" t="str">
        <f t="array" aca="1" ref="H55" ca="1">IFERROR(INDEX('Erg Alle'!$H$1:$H$65,LARGE(('Erg Alle'!$G$1:$G$65=$G$3)*(ROW('Erg Alle'!$G$1:$G$65)),COUNTIF('Erg Alle'!$G$1:$G$65,$G$3)+1-ROW(C50))),"")</f>
        <v/>
      </c>
      <c r="I55" s="71" t="str">
        <f t="array" aca="1" ref="I55" ca="1">IFERROR(INDEX('Erg Alle'!$I$1:$I$65,LARGE(('Erg Alle'!$G$1:$G$65=$G$3)*(ROW('Erg Alle'!$G$1:$G$65)),COUNTIF('Erg Alle'!$G$1:$G$65,$G$3)+1-ROW(C50))),"")</f>
        <v/>
      </c>
      <c r="J55" s="70" t="str">
        <f t="array" aca="1" ref="J55" ca="1">IFERROR(INDEX('Erg Alle'!$J$1:$J$65,LARGE(('Erg Alle'!$G$1:$G$65=$G$3)*(ROW('Erg Alle'!$G$1:$G$65)),COUNTIF('Erg Alle'!$G$1:$G$65,$G$3)+1-ROW(C50))),"")</f>
        <v/>
      </c>
      <c r="K55" s="71" t="str">
        <f t="array" aca="1" ref="K55" ca="1">IFERROR(INDEX('Erg Alle'!$K$1:$K$65,LARGE(('Erg Alle'!$G$1:$G$65=$G$3)*(ROW('Erg Alle'!$G$1:$G$65)),COUNTIF('Erg Alle'!$G$1:$G$65,$G$3)+1-ROW(C50))),"")</f>
        <v/>
      </c>
      <c r="L55" s="70" t="str">
        <f t="array" aca="1" ref="L55" ca="1">IFERROR(INDEX('Erg Alle'!$L$1:$L$65,LARGE(('Erg Alle'!$G$1:$G$65=$G$3)*(ROW('Erg Alle'!$G$1:$G$65)),COUNTIF('Erg Alle'!$G$1:$G$65,$G$3)+1-ROW(C50))),"")</f>
        <v/>
      </c>
      <c r="M55" s="71" t="str">
        <f t="array" aca="1" ref="M55" ca="1">IFERROR(INDEX('Erg Alle'!$M$1:$M$65,LARGE(('Erg Alle'!$G$1:$G$65=$G$3)*(ROW('Erg Alle'!$G$1:$G$65)),COUNTIF('Erg Alle'!$G$1:$G$65,$G$3)+1-ROW(C50))),"")</f>
        <v/>
      </c>
      <c r="N55" s="72" t="str">
        <f t="array" aca="1" ref="N55" ca="1">IFERROR(INDEX('Erg Alle'!$N$1:$N$65,LARGE(('Erg Alle'!$G$1:$G$65=$G$3)*(ROW('Erg Alle'!$G$1:$G$65)),COUNTIF('Erg Alle'!$G$1:$G$65,$G$3)+1-ROW(C50))),"")</f>
        <v/>
      </c>
      <c r="O55" s="72" t="str">
        <f t="array" aca="1" ref="O55" ca="1">IFERROR(INDEX('Erg Alle'!$O$1:$O$65,LARGE(('Erg Alle'!$G$1:$G$65=$G$3)*(ROW('Erg Alle'!$G$1:$G$65)),COUNTIF('Erg Alle'!$G$1:$G$65,$G$3)+1-ROW(C50))),"")</f>
        <v/>
      </c>
      <c r="P55" s="471" t="str">
        <f t="array" aca="1" ref="P55" ca="1">IFERROR(INDEX('Erg Alle'!$P$1:$P$65,LARGE(('Erg Alle'!$G$1:$G$65=$G$3)*(ROW('Erg Alle'!$G$1:$G$65)),COUNTIF('Erg Alle'!$G$1:$G$65,$G$3)+1-ROW(C50))),"")</f>
        <v/>
      </c>
      <c r="Q55" s="74" t="str">
        <f t="array" aca="1" ref="Q55" ca="1">IFERROR(INDEX('Erg Alle'!$Q$1:$Q$65,LARGE(('Erg Alle'!$G$1:$G$65=$G$3)*(ROW('Erg Alle'!$G$1:$G$65)),COUNTIF('Erg Alle'!$G$1:$G$65,$G$3)+1-ROW(C50))),"")</f>
        <v/>
      </c>
      <c r="R55" s="75"/>
      <c r="S55" s="147"/>
      <c r="T55" s="56">
        <f t="shared" ca="1" si="7"/>
        <v>0</v>
      </c>
      <c r="U55" s="76">
        <f t="shared" ca="1" si="8"/>
        <v>0</v>
      </c>
      <c r="W55" s="76">
        <f t="shared" ca="1" si="9"/>
        <v>0</v>
      </c>
      <c r="X55" s="76">
        <f t="shared" ca="1" si="10"/>
        <v>0</v>
      </c>
      <c r="Y55" s="76">
        <f t="shared" ca="1" si="11"/>
        <v>0</v>
      </c>
      <c r="Z55" s="76">
        <f ca="1">IF(Stammdaten!$C$20=1,IF(W55=1,1,),IF(Stammdaten!$C$20=2,IF(AND(W55=1,X55=1),1,),IF(Stammdaten!$C$20=3,IF(AND(W55=1,X55=1,Y55=1),1,),)))</f>
        <v>0</v>
      </c>
    </row>
    <row r="56" spans="1:26" ht="24.75" customHeight="1">
      <c r="A56" s="466" t="str">
        <f t="shared" ca="1" si="6"/>
        <v/>
      </c>
      <c r="B56" s="66" t="str">
        <f t="array" aca="1" ref="B56" ca="1">IFERROR(INDEX('Erg Alle'!$B$1:$B$65,LARGE(('Erg Alle'!$G$1:$G$65=$G$3)*(ROW('Erg Alle'!$G$1:$G$65)),COUNTIF('Erg Alle'!$G$1:$G$65,$G$3)+1-ROW(C51))),"")</f>
        <v/>
      </c>
      <c r="C56" s="67" t="str">
        <f t="array" aca="1" ref="C56" ca="1">IFERROR(INDEX('Erg Alle'!$C$1:$C$65,LARGE(('Erg Alle'!$G$1:$G$65=$G$3)*(ROW('Erg Alle'!$G$1:$G$65)),COUNTIF('Erg Alle'!$G$1:$G$65,$G$3)+1-ROW(C51))),"")</f>
        <v/>
      </c>
      <c r="D56" s="68" t="str">
        <f t="array" aca="1" ref="D56" ca="1">IFERROR(INDEX('Erg Alle'!$D$1:$D$65,LARGE(('Erg Alle'!$G$1:$G$65=$G$3)*(ROW('Erg Alle'!$G$1:$G$65)),COUNTIF('Erg Alle'!$G$1:$G$65,$G$3)+1-ROW(C51))),"")</f>
        <v/>
      </c>
      <c r="E56" s="67" t="str">
        <f t="array" aca="1" ref="E56" ca="1">IFERROR(INDEX('Erg Alle'!$E$1:$E$65,LARGE(('Erg Alle'!$G$1:$G$65=$G$3)*(ROW('Erg Alle'!$G$1:$G$65)),COUNTIF('Erg Alle'!$G$1:$G$65,$G$3)+1-ROW(C51))),"")</f>
        <v/>
      </c>
      <c r="F56" s="69" t="str">
        <f t="array" aca="1" ref="F56" ca="1">IFERROR(INDEX('Erg Alle'!$F$1:$F$65,LARGE(('Erg Alle'!$G$1:$G$65=$G$3)*(ROW('Erg Alle'!$G$1:$G$65)),COUNTIF('Erg Alle'!$G$1:$G$65,$G$3)+1-ROW(C51))),"")</f>
        <v/>
      </c>
      <c r="G56" s="538" t="str">
        <f t="array" aca="1" ref="G56" ca="1">IFERROR(INDEX('Erg Alle'!$G$1:$G$65,LARGE(('Erg Alle'!$G$1:$G$65=$G$3)*(ROW('Erg Alle'!$G$1:$G$65)),COUNTIF('Erg Alle'!$G$1:$G$65,$G$3)+1-ROW(C51))),"")</f>
        <v/>
      </c>
      <c r="H56" s="70" t="str">
        <f t="array" aca="1" ref="H56" ca="1">IFERROR(INDEX('Erg Alle'!$H$1:$H$65,LARGE(('Erg Alle'!$G$1:$G$65=$G$3)*(ROW('Erg Alle'!$G$1:$G$65)),COUNTIF('Erg Alle'!$G$1:$G$65,$G$3)+1-ROW(C51))),"")</f>
        <v/>
      </c>
      <c r="I56" s="71" t="str">
        <f t="array" aca="1" ref="I56" ca="1">IFERROR(INDEX('Erg Alle'!$I$1:$I$65,LARGE(('Erg Alle'!$G$1:$G$65=$G$3)*(ROW('Erg Alle'!$G$1:$G$65)),COUNTIF('Erg Alle'!$G$1:$G$65,$G$3)+1-ROW(C51))),"")</f>
        <v/>
      </c>
      <c r="J56" s="70" t="str">
        <f t="array" aca="1" ref="J56" ca="1">IFERROR(INDEX('Erg Alle'!$J$1:$J$65,LARGE(('Erg Alle'!$G$1:$G$65=$G$3)*(ROW('Erg Alle'!$G$1:$G$65)),COUNTIF('Erg Alle'!$G$1:$G$65,$G$3)+1-ROW(C51))),"")</f>
        <v/>
      </c>
      <c r="K56" s="71" t="str">
        <f t="array" aca="1" ref="K56" ca="1">IFERROR(INDEX('Erg Alle'!$K$1:$K$65,LARGE(('Erg Alle'!$G$1:$G$65=$G$3)*(ROW('Erg Alle'!$G$1:$G$65)),COUNTIF('Erg Alle'!$G$1:$G$65,$G$3)+1-ROW(C51))),"")</f>
        <v/>
      </c>
      <c r="L56" s="70" t="str">
        <f t="array" aca="1" ref="L56" ca="1">IFERROR(INDEX('Erg Alle'!$L$1:$L$65,LARGE(('Erg Alle'!$G$1:$G$65=$G$3)*(ROW('Erg Alle'!$G$1:$G$65)),COUNTIF('Erg Alle'!$G$1:$G$65,$G$3)+1-ROW(C51))),"")</f>
        <v/>
      </c>
      <c r="M56" s="71" t="str">
        <f t="array" aca="1" ref="M56" ca="1">IFERROR(INDEX('Erg Alle'!$M$1:$M$65,LARGE(('Erg Alle'!$G$1:$G$65=$G$3)*(ROW('Erg Alle'!$G$1:$G$65)),COUNTIF('Erg Alle'!$G$1:$G$65,$G$3)+1-ROW(C51))),"")</f>
        <v/>
      </c>
      <c r="N56" s="72" t="str">
        <f t="array" aca="1" ref="N56" ca="1">IFERROR(INDEX('Erg Alle'!$N$1:$N$65,LARGE(('Erg Alle'!$G$1:$G$65=$G$3)*(ROW('Erg Alle'!$G$1:$G$65)),COUNTIF('Erg Alle'!$G$1:$G$65,$G$3)+1-ROW(C51))),"")</f>
        <v/>
      </c>
      <c r="O56" s="72" t="str">
        <f t="array" aca="1" ref="O56" ca="1">IFERROR(INDEX('Erg Alle'!$O$1:$O$65,LARGE(('Erg Alle'!$G$1:$G$65=$G$3)*(ROW('Erg Alle'!$G$1:$G$65)),COUNTIF('Erg Alle'!$G$1:$G$65,$G$3)+1-ROW(C51))),"")</f>
        <v/>
      </c>
      <c r="P56" s="471" t="str">
        <f t="array" aca="1" ref="P56" ca="1">IFERROR(INDEX('Erg Alle'!$P$1:$P$65,LARGE(('Erg Alle'!$G$1:$G$65=$G$3)*(ROW('Erg Alle'!$G$1:$G$65)),COUNTIF('Erg Alle'!$G$1:$G$65,$G$3)+1-ROW(C51))),"")</f>
        <v/>
      </c>
      <c r="Q56" s="74" t="str">
        <f t="array" aca="1" ref="Q56" ca="1">IFERROR(INDEX('Erg Alle'!$Q$1:$Q$65,LARGE(('Erg Alle'!$G$1:$G$65=$G$3)*(ROW('Erg Alle'!$G$1:$G$65)),COUNTIF('Erg Alle'!$G$1:$G$65,$G$3)+1-ROW(C51))),"")</f>
        <v/>
      </c>
      <c r="R56" s="75"/>
      <c r="S56" s="147"/>
      <c r="T56" s="56">
        <f t="shared" ca="1" si="7"/>
        <v>0</v>
      </c>
      <c r="U56" s="76">
        <f t="shared" ca="1" si="8"/>
        <v>0</v>
      </c>
      <c r="W56" s="76">
        <f t="shared" ca="1" si="9"/>
        <v>0</v>
      </c>
      <c r="X56" s="76">
        <f t="shared" ca="1" si="10"/>
        <v>0</v>
      </c>
      <c r="Y56" s="76">
        <f t="shared" ca="1" si="11"/>
        <v>0</v>
      </c>
      <c r="Z56" s="76">
        <f ca="1">IF(Stammdaten!$C$20=1,IF(W56=1,1,),IF(Stammdaten!$C$20=2,IF(AND(W56=1,X56=1),1,),IF(Stammdaten!$C$20=3,IF(AND(W56=1,X56=1,Y56=1),1,),)))</f>
        <v>0</v>
      </c>
    </row>
    <row r="57" spans="1:26" ht="24.75" customHeight="1">
      <c r="A57" s="466" t="str">
        <f t="shared" ca="1" si="6"/>
        <v/>
      </c>
      <c r="B57" s="66" t="str">
        <f t="array" aca="1" ref="B57" ca="1">IFERROR(INDEX('Erg Alle'!$B$1:$B$65,LARGE(('Erg Alle'!$G$1:$G$65=$G$3)*(ROW('Erg Alle'!$G$1:$G$65)),COUNTIF('Erg Alle'!$G$1:$G$65,$G$3)+1-ROW(C52))),"")</f>
        <v/>
      </c>
      <c r="C57" s="67" t="str">
        <f t="array" aca="1" ref="C57" ca="1">IFERROR(INDEX('Erg Alle'!$C$1:$C$65,LARGE(('Erg Alle'!$G$1:$G$65=$G$3)*(ROW('Erg Alle'!$G$1:$G$65)),COUNTIF('Erg Alle'!$G$1:$G$65,$G$3)+1-ROW(C52))),"")</f>
        <v/>
      </c>
      <c r="D57" s="68" t="str">
        <f t="array" aca="1" ref="D57" ca="1">IFERROR(INDEX('Erg Alle'!$D$1:$D$65,LARGE(('Erg Alle'!$G$1:$G$65=$G$3)*(ROW('Erg Alle'!$G$1:$G$65)),COUNTIF('Erg Alle'!$G$1:$G$65,$G$3)+1-ROW(C52))),"")</f>
        <v/>
      </c>
      <c r="E57" s="67" t="str">
        <f t="array" aca="1" ref="E57" ca="1">IFERROR(INDEX('Erg Alle'!$E$1:$E$65,LARGE(('Erg Alle'!$G$1:$G$65=$G$3)*(ROW('Erg Alle'!$G$1:$G$65)),COUNTIF('Erg Alle'!$G$1:$G$65,$G$3)+1-ROW(C52))),"")</f>
        <v/>
      </c>
      <c r="F57" s="69" t="str">
        <f t="array" aca="1" ref="F57" ca="1">IFERROR(INDEX('Erg Alle'!$F$1:$F$65,LARGE(('Erg Alle'!$G$1:$G$65=$G$3)*(ROW('Erg Alle'!$G$1:$G$65)),COUNTIF('Erg Alle'!$G$1:$G$65,$G$3)+1-ROW(C52))),"")</f>
        <v/>
      </c>
      <c r="G57" s="538" t="str">
        <f t="array" aca="1" ref="G57" ca="1">IFERROR(INDEX('Erg Alle'!$G$1:$G$65,LARGE(('Erg Alle'!$G$1:$G$65=$G$3)*(ROW('Erg Alle'!$G$1:$G$65)),COUNTIF('Erg Alle'!$G$1:$G$65,$G$3)+1-ROW(C52))),"")</f>
        <v/>
      </c>
      <c r="H57" s="70" t="str">
        <f t="array" aca="1" ref="H57" ca="1">IFERROR(INDEX('Erg Alle'!$H$1:$H$65,LARGE(('Erg Alle'!$G$1:$G$65=$G$3)*(ROW('Erg Alle'!$G$1:$G$65)),COUNTIF('Erg Alle'!$G$1:$G$65,$G$3)+1-ROW(C52))),"")</f>
        <v/>
      </c>
      <c r="I57" s="71" t="str">
        <f t="array" aca="1" ref="I57" ca="1">IFERROR(INDEX('Erg Alle'!$I$1:$I$65,LARGE(('Erg Alle'!$G$1:$G$65=$G$3)*(ROW('Erg Alle'!$G$1:$G$65)),COUNTIF('Erg Alle'!$G$1:$G$65,$G$3)+1-ROW(C52))),"")</f>
        <v/>
      </c>
      <c r="J57" s="70" t="str">
        <f t="array" aca="1" ref="J57" ca="1">IFERROR(INDEX('Erg Alle'!$J$1:$J$65,LARGE(('Erg Alle'!$G$1:$G$65=$G$3)*(ROW('Erg Alle'!$G$1:$G$65)),COUNTIF('Erg Alle'!$G$1:$G$65,$G$3)+1-ROW(C52))),"")</f>
        <v/>
      </c>
      <c r="K57" s="71" t="str">
        <f t="array" aca="1" ref="K57" ca="1">IFERROR(INDEX('Erg Alle'!$K$1:$K$65,LARGE(('Erg Alle'!$G$1:$G$65=$G$3)*(ROW('Erg Alle'!$G$1:$G$65)),COUNTIF('Erg Alle'!$G$1:$G$65,$G$3)+1-ROW(C52))),"")</f>
        <v/>
      </c>
      <c r="L57" s="70" t="str">
        <f t="array" aca="1" ref="L57" ca="1">IFERROR(INDEX('Erg Alle'!$L$1:$L$65,LARGE(('Erg Alle'!$G$1:$G$65=$G$3)*(ROW('Erg Alle'!$G$1:$G$65)),COUNTIF('Erg Alle'!$G$1:$G$65,$G$3)+1-ROW(C52))),"")</f>
        <v/>
      </c>
      <c r="M57" s="71" t="str">
        <f t="array" aca="1" ref="M57" ca="1">IFERROR(INDEX('Erg Alle'!$M$1:$M$65,LARGE(('Erg Alle'!$G$1:$G$65=$G$3)*(ROW('Erg Alle'!$G$1:$G$65)),COUNTIF('Erg Alle'!$G$1:$G$65,$G$3)+1-ROW(C52))),"")</f>
        <v/>
      </c>
      <c r="N57" s="72" t="str">
        <f t="array" aca="1" ref="N57" ca="1">IFERROR(INDEX('Erg Alle'!$N$1:$N$65,LARGE(('Erg Alle'!$G$1:$G$65=$G$3)*(ROW('Erg Alle'!$G$1:$G$65)),COUNTIF('Erg Alle'!$G$1:$G$65,$G$3)+1-ROW(C52))),"")</f>
        <v/>
      </c>
      <c r="O57" s="72" t="str">
        <f t="array" aca="1" ref="O57" ca="1">IFERROR(INDEX('Erg Alle'!$O$1:$O$65,LARGE(('Erg Alle'!$G$1:$G$65=$G$3)*(ROW('Erg Alle'!$G$1:$G$65)),COUNTIF('Erg Alle'!$G$1:$G$65,$G$3)+1-ROW(C52))),"")</f>
        <v/>
      </c>
      <c r="P57" s="471" t="str">
        <f t="array" aca="1" ref="P57" ca="1">IFERROR(INDEX('Erg Alle'!$P$1:$P$65,LARGE(('Erg Alle'!$G$1:$G$65=$G$3)*(ROW('Erg Alle'!$G$1:$G$65)),COUNTIF('Erg Alle'!$G$1:$G$65,$G$3)+1-ROW(C52))),"")</f>
        <v/>
      </c>
      <c r="Q57" s="74" t="str">
        <f t="array" aca="1" ref="Q57" ca="1">IFERROR(INDEX('Erg Alle'!$Q$1:$Q$65,LARGE(('Erg Alle'!$G$1:$G$65=$G$3)*(ROW('Erg Alle'!$G$1:$G$65)),COUNTIF('Erg Alle'!$G$1:$G$65,$G$3)+1-ROW(C52))),"")</f>
        <v/>
      </c>
      <c r="R57" s="75"/>
      <c r="S57" s="147"/>
      <c r="T57" s="56">
        <f t="shared" ca="1" si="7"/>
        <v>0</v>
      </c>
      <c r="U57" s="76">
        <f t="shared" ca="1" si="8"/>
        <v>0</v>
      </c>
      <c r="W57" s="76">
        <f t="shared" ca="1" si="9"/>
        <v>0</v>
      </c>
      <c r="X57" s="76">
        <f t="shared" ca="1" si="10"/>
        <v>0</v>
      </c>
      <c r="Y57" s="76">
        <f t="shared" ca="1" si="11"/>
        <v>0</v>
      </c>
      <c r="Z57" s="76">
        <f ca="1">IF(Stammdaten!$C$20=1,IF(W57=1,1,),IF(Stammdaten!$C$20=2,IF(AND(W57=1,X57=1),1,),IF(Stammdaten!$C$20=3,IF(AND(W57=1,X57=1,Y57=1),1,),)))</f>
        <v>0</v>
      </c>
    </row>
    <row r="58" spans="1:26" ht="24.75" customHeight="1">
      <c r="A58" s="466" t="str">
        <f t="shared" ca="1" si="6"/>
        <v/>
      </c>
      <c r="B58" s="66" t="str">
        <f t="array" aca="1" ref="B58" ca="1">IFERROR(INDEX('Erg Alle'!$B$1:$B$65,LARGE(('Erg Alle'!$G$1:$G$65=$G$3)*(ROW('Erg Alle'!$G$1:$G$65)),COUNTIF('Erg Alle'!$G$1:$G$65,$G$3)+1-ROW(C53))),"")</f>
        <v/>
      </c>
      <c r="C58" s="67" t="str">
        <f t="array" aca="1" ref="C58" ca="1">IFERROR(INDEX('Erg Alle'!$C$1:$C$65,LARGE(('Erg Alle'!$G$1:$G$65=$G$3)*(ROW('Erg Alle'!$G$1:$G$65)),COUNTIF('Erg Alle'!$G$1:$G$65,$G$3)+1-ROW(C53))),"")</f>
        <v/>
      </c>
      <c r="D58" s="68" t="str">
        <f t="array" aca="1" ref="D58" ca="1">IFERROR(INDEX('Erg Alle'!$D$1:$D$65,LARGE(('Erg Alle'!$G$1:$G$65=$G$3)*(ROW('Erg Alle'!$G$1:$G$65)),COUNTIF('Erg Alle'!$G$1:$G$65,$G$3)+1-ROW(C53))),"")</f>
        <v/>
      </c>
      <c r="E58" s="67" t="str">
        <f t="array" aca="1" ref="E58" ca="1">IFERROR(INDEX('Erg Alle'!$E$1:$E$65,LARGE(('Erg Alle'!$G$1:$G$65=$G$3)*(ROW('Erg Alle'!$G$1:$G$65)),COUNTIF('Erg Alle'!$G$1:$G$65,$G$3)+1-ROW(C53))),"")</f>
        <v/>
      </c>
      <c r="F58" s="69" t="str">
        <f t="array" aca="1" ref="F58" ca="1">IFERROR(INDEX('Erg Alle'!$F$1:$F$65,LARGE(('Erg Alle'!$G$1:$G$65=$G$3)*(ROW('Erg Alle'!$G$1:$G$65)),COUNTIF('Erg Alle'!$G$1:$G$65,$G$3)+1-ROW(C53))),"")</f>
        <v/>
      </c>
      <c r="G58" s="538" t="str">
        <f t="array" aca="1" ref="G58" ca="1">IFERROR(INDEX('Erg Alle'!$G$1:$G$65,LARGE(('Erg Alle'!$G$1:$G$65=$G$3)*(ROW('Erg Alle'!$G$1:$G$65)),COUNTIF('Erg Alle'!$G$1:$G$65,$G$3)+1-ROW(C53))),"")</f>
        <v/>
      </c>
      <c r="H58" s="70" t="str">
        <f t="array" aca="1" ref="H58" ca="1">IFERROR(INDEX('Erg Alle'!$H$1:$H$65,LARGE(('Erg Alle'!$G$1:$G$65=$G$3)*(ROW('Erg Alle'!$G$1:$G$65)),COUNTIF('Erg Alle'!$G$1:$G$65,$G$3)+1-ROW(C53))),"")</f>
        <v/>
      </c>
      <c r="I58" s="71" t="str">
        <f t="array" aca="1" ref="I58" ca="1">IFERROR(INDEX('Erg Alle'!$I$1:$I$65,LARGE(('Erg Alle'!$G$1:$G$65=$G$3)*(ROW('Erg Alle'!$G$1:$G$65)),COUNTIF('Erg Alle'!$G$1:$G$65,$G$3)+1-ROW(C53))),"")</f>
        <v/>
      </c>
      <c r="J58" s="70" t="str">
        <f t="array" aca="1" ref="J58" ca="1">IFERROR(INDEX('Erg Alle'!$J$1:$J$65,LARGE(('Erg Alle'!$G$1:$G$65=$G$3)*(ROW('Erg Alle'!$G$1:$G$65)),COUNTIF('Erg Alle'!$G$1:$G$65,$G$3)+1-ROW(C53))),"")</f>
        <v/>
      </c>
      <c r="K58" s="71" t="str">
        <f t="array" aca="1" ref="K58" ca="1">IFERROR(INDEX('Erg Alle'!$K$1:$K$65,LARGE(('Erg Alle'!$G$1:$G$65=$G$3)*(ROW('Erg Alle'!$G$1:$G$65)),COUNTIF('Erg Alle'!$G$1:$G$65,$G$3)+1-ROW(C53))),"")</f>
        <v/>
      </c>
      <c r="L58" s="70" t="str">
        <f t="array" aca="1" ref="L58" ca="1">IFERROR(INDEX('Erg Alle'!$L$1:$L$65,LARGE(('Erg Alle'!$G$1:$G$65=$G$3)*(ROW('Erg Alle'!$G$1:$G$65)),COUNTIF('Erg Alle'!$G$1:$G$65,$G$3)+1-ROW(C53))),"")</f>
        <v/>
      </c>
      <c r="M58" s="71" t="str">
        <f t="array" aca="1" ref="M58" ca="1">IFERROR(INDEX('Erg Alle'!$M$1:$M$65,LARGE(('Erg Alle'!$G$1:$G$65=$G$3)*(ROW('Erg Alle'!$G$1:$G$65)),COUNTIF('Erg Alle'!$G$1:$G$65,$G$3)+1-ROW(C53))),"")</f>
        <v/>
      </c>
      <c r="N58" s="72" t="str">
        <f t="array" aca="1" ref="N58" ca="1">IFERROR(INDEX('Erg Alle'!$N$1:$N$65,LARGE(('Erg Alle'!$G$1:$G$65=$G$3)*(ROW('Erg Alle'!$G$1:$G$65)),COUNTIF('Erg Alle'!$G$1:$G$65,$G$3)+1-ROW(C53))),"")</f>
        <v/>
      </c>
      <c r="O58" s="72" t="str">
        <f t="array" aca="1" ref="O58" ca="1">IFERROR(INDEX('Erg Alle'!$O$1:$O$65,LARGE(('Erg Alle'!$G$1:$G$65=$G$3)*(ROW('Erg Alle'!$G$1:$G$65)),COUNTIF('Erg Alle'!$G$1:$G$65,$G$3)+1-ROW(C53))),"")</f>
        <v/>
      </c>
      <c r="P58" s="471" t="str">
        <f t="array" aca="1" ref="P58" ca="1">IFERROR(INDEX('Erg Alle'!$P$1:$P$65,LARGE(('Erg Alle'!$G$1:$G$65=$G$3)*(ROW('Erg Alle'!$G$1:$G$65)),COUNTIF('Erg Alle'!$G$1:$G$65,$G$3)+1-ROW(C53))),"")</f>
        <v/>
      </c>
      <c r="Q58" s="74" t="str">
        <f t="array" aca="1" ref="Q58" ca="1">IFERROR(INDEX('Erg Alle'!$Q$1:$Q$65,LARGE(('Erg Alle'!$G$1:$G$65=$G$3)*(ROW('Erg Alle'!$G$1:$G$65)),COUNTIF('Erg Alle'!$G$1:$G$65,$G$3)+1-ROW(C53))),"")</f>
        <v/>
      </c>
      <c r="R58" s="75"/>
      <c r="S58" s="147"/>
      <c r="T58" s="56">
        <f t="shared" ca="1" si="7"/>
        <v>0</v>
      </c>
      <c r="U58" s="76">
        <f t="shared" ca="1" si="8"/>
        <v>0</v>
      </c>
      <c r="W58" s="76">
        <f t="shared" ca="1" si="9"/>
        <v>0</v>
      </c>
      <c r="X58" s="76">
        <f t="shared" ca="1" si="10"/>
        <v>0</v>
      </c>
      <c r="Y58" s="76">
        <f t="shared" ca="1" si="11"/>
        <v>0</v>
      </c>
      <c r="Z58" s="76">
        <f ca="1">IF(Stammdaten!$C$20=1,IF(W58=1,1,),IF(Stammdaten!$C$20=2,IF(AND(W58=1,X58=1),1,),IF(Stammdaten!$C$20=3,IF(AND(W58=1,X58=1,Y58=1),1,),)))</f>
        <v>0</v>
      </c>
    </row>
    <row r="59" spans="1:26" ht="24.75" customHeight="1">
      <c r="A59" s="466" t="str">
        <f t="shared" ca="1" si="6"/>
        <v/>
      </c>
      <c r="B59" s="66" t="str">
        <f t="array" aca="1" ref="B59" ca="1">IFERROR(INDEX('Erg Alle'!$B$1:$B$65,LARGE(('Erg Alle'!$G$1:$G$65=$G$3)*(ROW('Erg Alle'!$G$1:$G$65)),COUNTIF('Erg Alle'!$G$1:$G$65,$G$3)+1-ROW(C54))),"")</f>
        <v/>
      </c>
      <c r="C59" s="67" t="str">
        <f t="array" aca="1" ref="C59" ca="1">IFERROR(INDEX('Erg Alle'!$C$1:$C$65,LARGE(('Erg Alle'!$G$1:$G$65=$G$3)*(ROW('Erg Alle'!$G$1:$G$65)),COUNTIF('Erg Alle'!$G$1:$G$65,$G$3)+1-ROW(C54))),"")</f>
        <v/>
      </c>
      <c r="D59" s="68" t="str">
        <f t="array" aca="1" ref="D59" ca="1">IFERROR(INDEX('Erg Alle'!$D$1:$D$65,LARGE(('Erg Alle'!$G$1:$G$65=$G$3)*(ROW('Erg Alle'!$G$1:$G$65)),COUNTIF('Erg Alle'!$G$1:$G$65,$G$3)+1-ROW(C54))),"")</f>
        <v/>
      </c>
      <c r="E59" s="67" t="str">
        <f t="array" aca="1" ref="E59" ca="1">IFERROR(INDEX('Erg Alle'!$E$1:$E$65,LARGE(('Erg Alle'!$G$1:$G$65=$G$3)*(ROW('Erg Alle'!$G$1:$G$65)),COUNTIF('Erg Alle'!$G$1:$G$65,$G$3)+1-ROW(C54))),"")</f>
        <v/>
      </c>
      <c r="F59" s="69" t="str">
        <f t="array" aca="1" ref="F59" ca="1">IFERROR(INDEX('Erg Alle'!$F$1:$F$65,LARGE(('Erg Alle'!$G$1:$G$65=$G$3)*(ROW('Erg Alle'!$G$1:$G$65)),COUNTIF('Erg Alle'!$G$1:$G$65,$G$3)+1-ROW(C54))),"")</f>
        <v/>
      </c>
      <c r="G59" s="538" t="str">
        <f t="array" aca="1" ref="G59" ca="1">IFERROR(INDEX('Erg Alle'!$G$1:$G$65,LARGE(('Erg Alle'!$G$1:$G$65=$G$3)*(ROW('Erg Alle'!$G$1:$G$65)),COUNTIF('Erg Alle'!$G$1:$G$65,$G$3)+1-ROW(C54))),"")</f>
        <v/>
      </c>
      <c r="H59" s="70" t="str">
        <f t="array" aca="1" ref="H59" ca="1">IFERROR(INDEX('Erg Alle'!$H$1:$H$65,LARGE(('Erg Alle'!$G$1:$G$65=$G$3)*(ROW('Erg Alle'!$G$1:$G$65)),COUNTIF('Erg Alle'!$G$1:$G$65,$G$3)+1-ROW(C54))),"")</f>
        <v/>
      </c>
      <c r="I59" s="71" t="str">
        <f t="array" aca="1" ref="I59" ca="1">IFERROR(INDEX('Erg Alle'!$I$1:$I$65,LARGE(('Erg Alle'!$G$1:$G$65=$G$3)*(ROW('Erg Alle'!$G$1:$G$65)),COUNTIF('Erg Alle'!$G$1:$G$65,$G$3)+1-ROW(C54))),"")</f>
        <v/>
      </c>
      <c r="J59" s="70" t="str">
        <f t="array" aca="1" ref="J59" ca="1">IFERROR(INDEX('Erg Alle'!$J$1:$J$65,LARGE(('Erg Alle'!$G$1:$G$65=$G$3)*(ROW('Erg Alle'!$G$1:$G$65)),COUNTIF('Erg Alle'!$G$1:$G$65,$G$3)+1-ROW(C54))),"")</f>
        <v/>
      </c>
      <c r="K59" s="71" t="str">
        <f t="array" aca="1" ref="K59" ca="1">IFERROR(INDEX('Erg Alle'!$K$1:$K$65,LARGE(('Erg Alle'!$G$1:$G$65=$G$3)*(ROW('Erg Alle'!$G$1:$G$65)),COUNTIF('Erg Alle'!$G$1:$G$65,$G$3)+1-ROW(C54))),"")</f>
        <v/>
      </c>
      <c r="L59" s="70" t="str">
        <f t="array" aca="1" ref="L59" ca="1">IFERROR(INDEX('Erg Alle'!$L$1:$L$65,LARGE(('Erg Alle'!$G$1:$G$65=$G$3)*(ROW('Erg Alle'!$G$1:$G$65)),COUNTIF('Erg Alle'!$G$1:$G$65,$G$3)+1-ROW(C54))),"")</f>
        <v/>
      </c>
      <c r="M59" s="71" t="str">
        <f t="array" aca="1" ref="M59" ca="1">IFERROR(INDEX('Erg Alle'!$M$1:$M$65,LARGE(('Erg Alle'!$G$1:$G$65=$G$3)*(ROW('Erg Alle'!$G$1:$G$65)),COUNTIF('Erg Alle'!$G$1:$G$65,$G$3)+1-ROW(C54))),"")</f>
        <v/>
      </c>
      <c r="N59" s="72" t="str">
        <f t="array" aca="1" ref="N59" ca="1">IFERROR(INDEX('Erg Alle'!$N$1:$N$65,LARGE(('Erg Alle'!$G$1:$G$65=$G$3)*(ROW('Erg Alle'!$G$1:$G$65)),COUNTIF('Erg Alle'!$G$1:$G$65,$G$3)+1-ROW(C54))),"")</f>
        <v/>
      </c>
      <c r="O59" s="72" t="str">
        <f t="array" aca="1" ref="O59" ca="1">IFERROR(INDEX('Erg Alle'!$O$1:$O$65,LARGE(('Erg Alle'!$G$1:$G$65=$G$3)*(ROW('Erg Alle'!$G$1:$G$65)),COUNTIF('Erg Alle'!$G$1:$G$65,$G$3)+1-ROW(C54))),"")</f>
        <v/>
      </c>
      <c r="P59" s="471" t="str">
        <f t="array" aca="1" ref="P59" ca="1">IFERROR(INDEX('Erg Alle'!$P$1:$P$65,LARGE(('Erg Alle'!$G$1:$G$65=$G$3)*(ROW('Erg Alle'!$G$1:$G$65)),COUNTIF('Erg Alle'!$G$1:$G$65,$G$3)+1-ROW(C54))),"")</f>
        <v/>
      </c>
      <c r="Q59" s="74" t="str">
        <f t="array" aca="1" ref="Q59" ca="1">IFERROR(INDEX('Erg Alle'!$Q$1:$Q$65,LARGE(('Erg Alle'!$G$1:$G$65=$G$3)*(ROW('Erg Alle'!$G$1:$G$65)),COUNTIF('Erg Alle'!$G$1:$G$65,$G$3)+1-ROW(C54))),"")</f>
        <v/>
      </c>
      <c r="R59" s="75"/>
      <c r="S59" s="147"/>
      <c r="T59" s="56">
        <f t="shared" ca="1" si="7"/>
        <v>0</v>
      </c>
      <c r="U59" s="76">
        <f t="shared" ca="1" si="8"/>
        <v>0</v>
      </c>
      <c r="W59" s="76">
        <f t="shared" ca="1" si="9"/>
        <v>0</v>
      </c>
      <c r="X59" s="76">
        <f t="shared" ca="1" si="10"/>
        <v>0</v>
      </c>
      <c r="Y59" s="76">
        <f t="shared" ca="1" si="11"/>
        <v>0</v>
      </c>
      <c r="Z59" s="76">
        <f ca="1">IF(Stammdaten!$C$20=1,IF(W59=1,1,),IF(Stammdaten!$C$20=2,IF(AND(W59=1,X59=1),1,),IF(Stammdaten!$C$20=3,IF(AND(W59=1,X59=1,Y59=1),1,),)))</f>
        <v>0</v>
      </c>
    </row>
    <row r="60" spans="1:26" ht="24.75" customHeight="1">
      <c r="A60" s="466" t="str">
        <f t="shared" ca="1" si="6"/>
        <v/>
      </c>
      <c r="B60" s="66" t="str">
        <f t="array" aca="1" ref="B60" ca="1">IFERROR(INDEX('Erg Alle'!$B$1:$B$65,LARGE(('Erg Alle'!$G$1:$G$65=$G$3)*(ROW('Erg Alle'!$G$1:$G$65)),COUNTIF('Erg Alle'!$G$1:$G$65,$G$3)+1-ROW(C55))),"")</f>
        <v/>
      </c>
      <c r="C60" s="67" t="str">
        <f t="array" aca="1" ref="C60" ca="1">IFERROR(INDEX('Erg Alle'!$C$1:$C$65,LARGE(('Erg Alle'!$G$1:$G$65=$G$3)*(ROW('Erg Alle'!$G$1:$G$65)),COUNTIF('Erg Alle'!$G$1:$G$65,$G$3)+1-ROW(C55))),"")</f>
        <v/>
      </c>
      <c r="D60" s="68" t="str">
        <f t="array" aca="1" ref="D60" ca="1">IFERROR(INDEX('Erg Alle'!$D$1:$D$65,LARGE(('Erg Alle'!$G$1:$G$65=$G$3)*(ROW('Erg Alle'!$G$1:$G$65)),COUNTIF('Erg Alle'!$G$1:$G$65,$G$3)+1-ROW(C55))),"")</f>
        <v/>
      </c>
      <c r="E60" s="67" t="str">
        <f t="array" aca="1" ref="E60" ca="1">IFERROR(INDEX('Erg Alle'!$E$1:$E$65,LARGE(('Erg Alle'!$G$1:$G$65=$G$3)*(ROW('Erg Alle'!$G$1:$G$65)),COUNTIF('Erg Alle'!$G$1:$G$65,$G$3)+1-ROW(C55))),"")</f>
        <v/>
      </c>
      <c r="F60" s="69" t="str">
        <f t="array" aca="1" ref="F60" ca="1">IFERROR(INDEX('Erg Alle'!$F$1:$F$65,LARGE(('Erg Alle'!$G$1:$G$65=$G$3)*(ROW('Erg Alle'!$G$1:$G$65)),COUNTIF('Erg Alle'!$G$1:$G$65,$G$3)+1-ROW(C55))),"")</f>
        <v/>
      </c>
      <c r="G60" s="538" t="str">
        <f t="array" aca="1" ref="G60" ca="1">IFERROR(INDEX('Erg Alle'!$G$1:$G$65,LARGE(('Erg Alle'!$G$1:$G$65=$G$3)*(ROW('Erg Alle'!$G$1:$G$65)),COUNTIF('Erg Alle'!$G$1:$G$65,$G$3)+1-ROW(C55))),"")</f>
        <v/>
      </c>
      <c r="H60" s="70" t="str">
        <f t="array" aca="1" ref="H60" ca="1">IFERROR(INDEX('Erg Alle'!$H$1:$H$65,LARGE(('Erg Alle'!$G$1:$G$65=$G$3)*(ROW('Erg Alle'!$G$1:$G$65)),COUNTIF('Erg Alle'!$G$1:$G$65,$G$3)+1-ROW(C55))),"")</f>
        <v/>
      </c>
      <c r="I60" s="71" t="str">
        <f t="array" aca="1" ref="I60" ca="1">IFERROR(INDEX('Erg Alle'!$I$1:$I$65,LARGE(('Erg Alle'!$G$1:$G$65=$G$3)*(ROW('Erg Alle'!$G$1:$G$65)),COUNTIF('Erg Alle'!$G$1:$G$65,$G$3)+1-ROW(C55))),"")</f>
        <v/>
      </c>
      <c r="J60" s="70" t="str">
        <f t="array" aca="1" ref="J60" ca="1">IFERROR(INDEX('Erg Alle'!$J$1:$J$65,LARGE(('Erg Alle'!$G$1:$G$65=$G$3)*(ROW('Erg Alle'!$G$1:$G$65)),COUNTIF('Erg Alle'!$G$1:$G$65,$G$3)+1-ROW(C55))),"")</f>
        <v/>
      </c>
      <c r="K60" s="71" t="str">
        <f t="array" aca="1" ref="K60" ca="1">IFERROR(INDEX('Erg Alle'!$K$1:$K$65,LARGE(('Erg Alle'!$G$1:$G$65=$G$3)*(ROW('Erg Alle'!$G$1:$G$65)),COUNTIF('Erg Alle'!$G$1:$G$65,$G$3)+1-ROW(C55))),"")</f>
        <v/>
      </c>
      <c r="L60" s="70" t="str">
        <f t="array" aca="1" ref="L60" ca="1">IFERROR(INDEX('Erg Alle'!$L$1:$L$65,LARGE(('Erg Alle'!$G$1:$G$65=$G$3)*(ROW('Erg Alle'!$G$1:$G$65)),COUNTIF('Erg Alle'!$G$1:$G$65,$G$3)+1-ROW(C55))),"")</f>
        <v/>
      </c>
      <c r="M60" s="71" t="str">
        <f t="array" aca="1" ref="M60" ca="1">IFERROR(INDEX('Erg Alle'!$M$1:$M$65,LARGE(('Erg Alle'!$G$1:$G$65=$G$3)*(ROW('Erg Alle'!$G$1:$G$65)),COUNTIF('Erg Alle'!$G$1:$G$65,$G$3)+1-ROW(C55))),"")</f>
        <v/>
      </c>
      <c r="N60" s="72" t="str">
        <f t="array" aca="1" ref="N60" ca="1">IFERROR(INDEX('Erg Alle'!$N$1:$N$65,LARGE(('Erg Alle'!$G$1:$G$65=$G$3)*(ROW('Erg Alle'!$G$1:$G$65)),COUNTIF('Erg Alle'!$G$1:$G$65,$G$3)+1-ROW(C55))),"")</f>
        <v/>
      </c>
      <c r="O60" s="72" t="str">
        <f t="array" aca="1" ref="O60" ca="1">IFERROR(INDEX('Erg Alle'!$O$1:$O$65,LARGE(('Erg Alle'!$G$1:$G$65=$G$3)*(ROW('Erg Alle'!$G$1:$G$65)),COUNTIF('Erg Alle'!$G$1:$G$65,$G$3)+1-ROW(C55))),"")</f>
        <v/>
      </c>
      <c r="P60" s="471" t="str">
        <f t="array" aca="1" ref="P60" ca="1">IFERROR(INDEX('Erg Alle'!$P$1:$P$65,LARGE(('Erg Alle'!$G$1:$G$65=$G$3)*(ROW('Erg Alle'!$G$1:$G$65)),COUNTIF('Erg Alle'!$G$1:$G$65,$G$3)+1-ROW(C55))),"")</f>
        <v/>
      </c>
      <c r="Q60" s="74" t="str">
        <f t="array" aca="1" ref="Q60" ca="1">IFERROR(INDEX('Erg Alle'!$Q$1:$Q$65,LARGE(('Erg Alle'!$G$1:$G$65=$G$3)*(ROW('Erg Alle'!$G$1:$G$65)),COUNTIF('Erg Alle'!$G$1:$G$65,$G$3)+1-ROW(C55))),"")</f>
        <v/>
      </c>
      <c r="R60" s="75"/>
      <c r="S60" s="147"/>
      <c r="T60" s="56">
        <f t="shared" ca="1" si="7"/>
        <v>0</v>
      </c>
      <c r="U60" s="76">
        <f t="shared" ca="1" si="8"/>
        <v>0</v>
      </c>
      <c r="W60" s="76">
        <f t="shared" ca="1" si="9"/>
        <v>0</v>
      </c>
      <c r="X60" s="76">
        <f t="shared" ca="1" si="10"/>
        <v>0</v>
      </c>
      <c r="Y60" s="76">
        <f t="shared" ca="1" si="11"/>
        <v>0</v>
      </c>
      <c r="Z60" s="76">
        <f ca="1">IF(Stammdaten!$C$20=1,IF(W60=1,1,),IF(Stammdaten!$C$20=2,IF(AND(W60=1,X60=1),1,),IF(Stammdaten!$C$20=3,IF(AND(W60=1,X60=1,Y60=1),1,),)))</f>
        <v>0</v>
      </c>
    </row>
    <row r="61" spans="1:26" ht="24.75" customHeight="1">
      <c r="A61" s="466" t="str">
        <f t="shared" ca="1" si="6"/>
        <v/>
      </c>
      <c r="B61" s="66" t="str">
        <f t="array" aca="1" ref="B61" ca="1">IFERROR(INDEX('Erg Alle'!$B$1:$B$65,LARGE(('Erg Alle'!$G$1:$G$65=$G$3)*(ROW('Erg Alle'!$G$1:$G$65)),COUNTIF('Erg Alle'!$G$1:$G$65,$G$3)+1-ROW(C56))),"")</f>
        <v/>
      </c>
      <c r="C61" s="67" t="str">
        <f t="array" aca="1" ref="C61" ca="1">IFERROR(INDEX('Erg Alle'!$C$1:$C$65,LARGE(('Erg Alle'!$G$1:$G$65=$G$3)*(ROW('Erg Alle'!$G$1:$G$65)),COUNTIF('Erg Alle'!$G$1:$G$65,$G$3)+1-ROW(C56))),"")</f>
        <v/>
      </c>
      <c r="D61" s="68" t="str">
        <f t="array" aca="1" ref="D61" ca="1">IFERROR(INDEX('Erg Alle'!$D$1:$D$65,LARGE(('Erg Alle'!$G$1:$G$65=$G$3)*(ROW('Erg Alle'!$G$1:$G$65)),COUNTIF('Erg Alle'!$G$1:$G$65,$G$3)+1-ROW(C56))),"")</f>
        <v/>
      </c>
      <c r="E61" s="67" t="str">
        <f t="array" aca="1" ref="E61" ca="1">IFERROR(INDEX('Erg Alle'!$E$1:$E$65,LARGE(('Erg Alle'!$G$1:$G$65=$G$3)*(ROW('Erg Alle'!$G$1:$G$65)),COUNTIF('Erg Alle'!$G$1:$G$65,$G$3)+1-ROW(C56))),"")</f>
        <v/>
      </c>
      <c r="F61" s="69" t="str">
        <f t="array" aca="1" ref="F61" ca="1">IFERROR(INDEX('Erg Alle'!$F$1:$F$65,LARGE(('Erg Alle'!$G$1:$G$65=$G$3)*(ROW('Erg Alle'!$G$1:$G$65)),COUNTIF('Erg Alle'!$G$1:$G$65,$G$3)+1-ROW(C56))),"")</f>
        <v/>
      </c>
      <c r="G61" s="538" t="str">
        <f t="array" aca="1" ref="G61" ca="1">IFERROR(INDEX('Erg Alle'!$G$1:$G$65,LARGE(('Erg Alle'!$G$1:$G$65=$G$3)*(ROW('Erg Alle'!$G$1:$G$65)),COUNTIF('Erg Alle'!$G$1:$G$65,$G$3)+1-ROW(C56))),"")</f>
        <v/>
      </c>
      <c r="H61" s="70" t="str">
        <f t="array" aca="1" ref="H61" ca="1">IFERROR(INDEX('Erg Alle'!$H$1:$H$65,LARGE(('Erg Alle'!$G$1:$G$65=$G$3)*(ROW('Erg Alle'!$G$1:$G$65)),COUNTIF('Erg Alle'!$G$1:$G$65,$G$3)+1-ROW(C56))),"")</f>
        <v/>
      </c>
      <c r="I61" s="71" t="str">
        <f t="array" aca="1" ref="I61" ca="1">IFERROR(INDEX('Erg Alle'!$I$1:$I$65,LARGE(('Erg Alle'!$G$1:$G$65=$G$3)*(ROW('Erg Alle'!$G$1:$G$65)),COUNTIF('Erg Alle'!$G$1:$G$65,$G$3)+1-ROW(C56))),"")</f>
        <v/>
      </c>
      <c r="J61" s="70" t="str">
        <f t="array" aca="1" ref="J61" ca="1">IFERROR(INDEX('Erg Alle'!$J$1:$J$65,LARGE(('Erg Alle'!$G$1:$G$65=$G$3)*(ROW('Erg Alle'!$G$1:$G$65)),COUNTIF('Erg Alle'!$G$1:$G$65,$G$3)+1-ROW(C56))),"")</f>
        <v/>
      </c>
      <c r="K61" s="71" t="str">
        <f t="array" aca="1" ref="K61" ca="1">IFERROR(INDEX('Erg Alle'!$K$1:$K$65,LARGE(('Erg Alle'!$G$1:$G$65=$G$3)*(ROW('Erg Alle'!$G$1:$G$65)),COUNTIF('Erg Alle'!$G$1:$G$65,$G$3)+1-ROW(C56))),"")</f>
        <v/>
      </c>
      <c r="L61" s="70" t="str">
        <f t="array" aca="1" ref="L61" ca="1">IFERROR(INDEX('Erg Alle'!$L$1:$L$65,LARGE(('Erg Alle'!$G$1:$G$65=$G$3)*(ROW('Erg Alle'!$G$1:$G$65)),COUNTIF('Erg Alle'!$G$1:$G$65,$G$3)+1-ROW(C56))),"")</f>
        <v/>
      </c>
      <c r="M61" s="71" t="str">
        <f t="array" aca="1" ref="M61" ca="1">IFERROR(INDEX('Erg Alle'!$M$1:$M$65,LARGE(('Erg Alle'!$G$1:$G$65=$G$3)*(ROW('Erg Alle'!$G$1:$G$65)),COUNTIF('Erg Alle'!$G$1:$G$65,$G$3)+1-ROW(C56))),"")</f>
        <v/>
      </c>
      <c r="N61" s="72" t="str">
        <f t="array" aca="1" ref="N61" ca="1">IFERROR(INDEX('Erg Alle'!$N$1:$N$65,LARGE(('Erg Alle'!$G$1:$G$65=$G$3)*(ROW('Erg Alle'!$G$1:$G$65)),COUNTIF('Erg Alle'!$G$1:$G$65,$G$3)+1-ROW(C56))),"")</f>
        <v/>
      </c>
      <c r="O61" s="72" t="str">
        <f t="array" aca="1" ref="O61" ca="1">IFERROR(INDEX('Erg Alle'!$O$1:$O$65,LARGE(('Erg Alle'!$G$1:$G$65=$G$3)*(ROW('Erg Alle'!$G$1:$G$65)),COUNTIF('Erg Alle'!$G$1:$G$65,$G$3)+1-ROW(C56))),"")</f>
        <v/>
      </c>
      <c r="P61" s="471" t="str">
        <f t="array" aca="1" ref="P61" ca="1">IFERROR(INDEX('Erg Alle'!$P$1:$P$65,LARGE(('Erg Alle'!$G$1:$G$65=$G$3)*(ROW('Erg Alle'!$G$1:$G$65)),COUNTIF('Erg Alle'!$G$1:$G$65,$G$3)+1-ROW(C56))),"")</f>
        <v/>
      </c>
      <c r="Q61" s="74" t="str">
        <f t="array" aca="1" ref="Q61" ca="1">IFERROR(INDEX('Erg Alle'!$Q$1:$Q$65,LARGE(('Erg Alle'!$G$1:$G$65=$G$3)*(ROW('Erg Alle'!$G$1:$G$65)),COUNTIF('Erg Alle'!$G$1:$G$65,$G$3)+1-ROW(C56))),"")</f>
        <v/>
      </c>
      <c r="R61" s="75"/>
      <c r="S61" s="147"/>
      <c r="T61" s="56">
        <f t="shared" ca="1" si="7"/>
        <v>0</v>
      </c>
      <c r="U61" s="76">
        <f t="shared" ca="1" si="8"/>
        <v>0</v>
      </c>
      <c r="W61" s="76">
        <f t="shared" ca="1" si="9"/>
        <v>0</v>
      </c>
      <c r="X61" s="76">
        <f t="shared" ca="1" si="10"/>
        <v>0</v>
      </c>
      <c r="Y61" s="76">
        <f t="shared" ca="1" si="11"/>
        <v>0</v>
      </c>
      <c r="Z61" s="76">
        <f ca="1">IF(Stammdaten!$C$20=1,IF(W61=1,1,),IF(Stammdaten!$C$20=2,IF(AND(W61=1,X61=1),1,),IF(Stammdaten!$C$20=3,IF(AND(W61=1,X61=1,Y61=1),1,),)))</f>
        <v>0</v>
      </c>
    </row>
    <row r="62" spans="1:26" ht="24.75" customHeight="1">
      <c r="A62" s="466" t="str">
        <f t="shared" ca="1" si="6"/>
        <v/>
      </c>
      <c r="B62" s="66" t="str">
        <f t="array" aca="1" ref="B62" ca="1">IFERROR(INDEX('Erg Alle'!$B$1:$B$65,LARGE(('Erg Alle'!$G$1:$G$65=$G$3)*(ROW('Erg Alle'!$G$1:$G$65)),COUNTIF('Erg Alle'!$G$1:$G$65,$G$3)+1-ROW(C57))),"")</f>
        <v/>
      </c>
      <c r="C62" s="67" t="str">
        <f t="array" aca="1" ref="C62" ca="1">IFERROR(INDEX('Erg Alle'!$C$1:$C$65,LARGE(('Erg Alle'!$G$1:$G$65=$G$3)*(ROW('Erg Alle'!$G$1:$G$65)),COUNTIF('Erg Alle'!$G$1:$G$65,$G$3)+1-ROW(C57))),"")</f>
        <v/>
      </c>
      <c r="D62" s="68" t="str">
        <f t="array" aca="1" ref="D62" ca="1">IFERROR(INDEX('Erg Alle'!$D$1:$D$65,LARGE(('Erg Alle'!$G$1:$G$65=$G$3)*(ROW('Erg Alle'!$G$1:$G$65)),COUNTIF('Erg Alle'!$G$1:$G$65,$G$3)+1-ROW(C57))),"")</f>
        <v/>
      </c>
      <c r="E62" s="67" t="str">
        <f t="array" aca="1" ref="E62" ca="1">IFERROR(INDEX('Erg Alle'!$E$1:$E$65,LARGE(('Erg Alle'!$G$1:$G$65=$G$3)*(ROW('Erg Alle'!$G$1:$G$65)),COUNTIF('Erg Alle'!$G$1:$G$65,$G$3)+1-ROW(C57))),"")</f>
        <v/>
      </c>
      <c r="F62" s="69" t="str">
        <f t="array" aca="1" ref="F62" ca="1">IFERROR(INDEX('Erg Alle'!$F$1:$F$65,LARGE(('Erg Alle'!$G$1:$G$65=$G$3)*(ROW('Erg Alle'!$G$1:$G$65)),COUNTIF('Erg Alle'!$G$1:$G$65,$G$3)+1-ROW(C57))),"")</f>
        <v/>
      </c>
      <c r="G62" s="538" t="str">
        <f t="array" aca="1" ref="G62" ca="1">IFERROR(INDEX('Erg Alle'!$G$1:$G$65,LARGE(('Erg Alle'!$G$1:$G$65=$G$3)*(ROW('Erg Alle'!$G$1:$G$65)),COUNTIF('Erg Alle'!$G$1:$G$65,$G$3)+1-ROW(C57))),"")</f>
        <v/>
      </c>
      <c r="H62" s="70" t="str">
        <f t="array" aca="1" ref="H62" ca="1">IFERROR(INDEX('Erg Alle'!$H$1:$H$65,LARGE(('Erg Alle'!$G$1:$G$65=$G$3)*(ROW('Erg Alle'!$G$1:$G$65)),COUNTIF('Erg Alle'!$G$1:$G$65,$G$3)+1-ROW(C57))),"")</f>
        <v/>
      </c>
      <c r="I62" s="71" t="str">
        <f t="array" aca="1" ref="I62" ca="1">IFERROR(INDEX('Erg Alle'!$I$1:$I$65,LARGE(('Erg Alle'!$G$1:$G$65=$G$3)*(ROW('Erg Alle'!$G$1:$G$65)),COUNTIF('Erg Alle'!$G$1:$G$65,$G$3)+1-ROW(C57))),"")</f>
        <v/>
      </c>
      <c r="J62" s="70" t="str">
        <f t="array" aca="1" ref="J62" ca="1">IFERROR(INDEX('Erg Alle'!$J$1:$J$65,LARGE(('Erg Alle'!$G$1:$G$65=$G$3)*(ROW('Erg Alle'!$G$1:$G$65)),COUNTIF('Erg Alle'!$G$1:$G$65,$G$3)+1-ROW(C57))),"")</f>
        <v/>
      </c>
      <c r="K62" s="71" t="str">
        <f t="array" aca="1" ref="K62" ca="1">IFERROR(INDEX('Erg Alle'!$K$1:$K$65,LARGE(('Erg Alle'!$G$1:$G$65=$G$3)*(ROW('Erg Alle'!$G$1:$G$65)),COUNTIF('Erg Alle'!$G$1:$G$65,$G$3)+1-ROW(C57))),"")</f>
        <v/>
      </c>
      <c r="L62" s="70" t="str">
        <f t="array" aca="1" ref="L62" ca="1">IFERROR(INDEX('Erg Alle'!$L$1:$L$65,LARGE(('Erg Alle'!$G$1:$G$65=$G$3)*(ROW('Erg Alle'!$G$1:$G$65)),COUNTIF('Erg Alle'!$G$1:$G$65,$G$3)+1-ROW(C57))),"")</f>
        <v/>
      </c>
      <c r="M62" s="71" t="str">
        <f t="array" aca="1" ref="M62" ca="1">IFERROR(INDEX('Erg Alle'!$M$1:$M$65,LARGE(('Erg Alle'!$G$1:$G$65=$G$3)*(ROW('Erg Alle'!$G$1:$G$65)),COUNTIF('Erg Alle'!$G$1:$G$65,$G$3)+1-ROW(C57))),"")</f>
        <v/>
      </c>
      <c r="N62" s="72" t="str">
        <f t="array" aca="1" ref="N62" ca="1">IFERROR(INDEX('Erg Alle'!$N$1:$N$65,LARGE(('Erg Alle'!$G$1:$G$65=$G$3)*(ROW('Erg Alle'!$G$1:$G$65)),COUNTIF('Erg Alle'!$G$1:$G$65,$G$3)+1-ROW(C57))),"")</f>
        <v/>
      </c>
      <c r="O62" s="72" t="str">
        <f t="array" aca="1" ref="O62" ca="1">IFERROR(INDEX('Erg Alle'!$O$1:$O$65,LARGE(('Erg Alle'!$G$1:$G$65=$G$3)*(ROW('Erg Alle'!$G$1:$G$65)),COUNTIF('Erg Alle'!$G$1:$G$65,$G$3)+1-ROW(C57))),"")</f>
        <v/>
      </c>
      <c r="P62" s="471" t="str">
        <f t="array" aca="1" ref="P62" ca="1">IFERROR(INDEX('Erg Alle'!$P$1:$P$65,LARGE(('Erg Alle'!$G$1:$G$65=$G$3)*(ROW('Erg Alle'!$G$1:$G$65)),COUNTIF('Erg Alle'!$G$1:$G$65,$G$3)+1-ROW(C57))),"")</f>
        <v/>
      </c>
      <c r="Q62" s="74" t="str">
        <f t="array" aca="1" ref="Q62" ca="1">IFERROR(INDEX('Erg Alle'!$Q$1:$Q$65,LARGE(('Erg Alle'!$G$1:$G$65=$G$3)*(ROW('Erg Alle'!$G$1:$G$65)),COUNTIF('Erg Alle'!$G$1:$G$65,$G$3)+1-ROW(C57))),"")</f>
        <v/>
      </c>
      <c r="R62" s="75"/>
      <c r="S62" s="147"/>
      <c r="T62" s="56">
        <f t="shared" ca="1" si="7"/>
        <v>0</v>
      </c>
      <c r="U62" s="76">
        <f t="shared" ca="1" si="8"/>
        <v>0</v>
      </c>
      <c r="W62" s="76">
        <f t="shared" ca="1" si="9"/>
        <v>0</v>
      </c>
      <c r="X62" s="76">
        <f t="shared" ca="1" si="10"/>
        <v>0</v>
      </c>
      <c r="Y62" s="76">
        <f t="shared" ca="1" si="11"/>
        <v>0</v>
      </c>
      <c r="Z62" s="76">
        <f ca="1">IF(Stammdaten!$C$20=1,IF(W62=1,1,),IF(Stammdaten!$C$20=2,IF(AND(W62=1,X62=1),1,),IF(Stammdaten!$C$20=3,IF(AND(W62=1,X62=1,Y62=1),1,),)))</f>
        <v>0</v>
      </c>
    </row>
    <row r="63" spans="1:26" ht="24.75" customHeight="1">
      <c r="A63" s="466" t="str">
        <f t="shared" ca="1" si="6"/>
        <v/>
      </c>
      <c r="B63" s="66" t="str">
        <f t="array" aca="1" ref="B63" ca="1">IFERROR(INDEX('Erg Alle'!$B$1:$B$65,LARGE(('Erg Alle'!$G$1:$G$65=$G$3)*(ROW('Erg Alle'!$G$1:$G$65)),COUNTIF('Erg Alle'!$G$1:$G$65,$G$3)+1-ROW(C58))),"")</f>
        <v/>
      </c>
      <c r="C63" s="67" t="str">
        <f t="array" aca="1" ref="C63" ca="1">IFERROR(INDEX('Erg Alle'!$C$1:$C$65,LARGE(('Erg Alle'!$G$1:$G$65=$G$3)*(ROW('Erg Alle'!$G$1:$G$65)),COUNTIF('Erg Alle'!$G$1:$G$65,$G$3)+1-ROW(C58))),"")</f>
        <v/>
      </c>
      <c r="D63" s="68" t="str">
        <f t="array" aca="1" ref="D63" ca="1">IFERROR(INDEX('Erg Alle'!$D$1:$D$65,LARGE(('Erg Alle'!$G$1:$G$65=$G$3)*(ROW('Erg Alle'!$G$1:$G$65)),COUNTIF('Erg Alle'!$G$1:$G$65,$G$3)+1-ROW(C58))),"")</f>
        <v/>
      </c>
      <c r="E63" s="67" t="str">
        <f t="array" aca="1" ref="E63" ca="1">IFERROR(INDEX('Erg Alle'!$E$1:$E$65,LARGE(('Erg Alle'!$G$1:$G$65=$G$3)*(ROW('Erg Alle'!$G$1:$G$65)),COUNTIF('Erg Alle'!$G$1:$G$65,$G$3)+1-ROW(C58))),"")</f>
        <v/>
      </c>
      <c r="F63" s="69" t="str">
        <f t="array" aca="1" ref="F63" ca="1">IFERROR(INDEX('Erg Alle'!$F$1:$F$65,LARGE(('Erg Alle'!$G$1:$G$65=$G$3)*(ROW('Erg Alle'!$G$1:$G$65)),COUNTIF('Erg Alle'!$G$1:$G$65,$G$3)+1-ROW(C58))),"")</f>
        <v/>
      </c>
      <c r="G63" s="538" t="str">
        <f t="array" aca="1" ref="G63" ca="1">IFERROR(INDEX('Erg Alle'!$G$1:$G$65,LARGE(('Erg Alle'!$G$1:$G$65=$G$3)*(ROW('Erg Alle'!$G$1:$G$65)),COUNTIF('Erg Alle'!$G$1:$G$65,$G$3)+1-ROW(C58))),"")</f>
        <v/>
      </c>
      <c r="H63" s="70" t="str">
        <f t="array" aca="1" ref="H63" ca="1">IFERROR(INDEX('Erg Alle'!$H$1:$H$65,LARGE(('Erg Alle'!$G$1:$G$65=$G$3)*(ROW('Erg Alle'!$G$1:$G$65)),COUNTIF('Erg Alle'!$G$1:$G$65,$G$3)+1-ROW(C58))),"")</f>
        <v/>
      </c>
      <c r="I63" s="71" t="str">
        <f t="array" aca="1" ref="I63" ca="1">IFERROR(INDEX('Erg Alle'!$I$1:$I$65,LARGE(('Erg Alle'!$G$1:$G$65=$G$3)*(ROW('Erg Alle'!$G$1:$G$65)),COUNTIF('Erg Alle'!$G$1:$G$65,$G$3)+1-ROW(C58))),"")</f>
        <v/>
      </c>
      <c r="J63" s="70" t="str">
        <f t="array" aca="1" ref="J63" ca="1">IFERROR(INDEX('Erg Alle'!$J$1:$J$65,LARGE(('Erg Alle'!$G$1:$G$65=$G$3)*(ROW('Erg Alle'!$G$1:$G$65)),COUNTIF('Erg Alle'!$G$1:$G$65,$G$3)+1-ROW(C58))),"")</f>
        <v/>
      </c>
      <c r="K63" s="71" t="str">
        <f t="array" aca="1" ref="K63" ca="1">IFERROR(INDEX('Erg Alle'!$K$1:$K$65,LARGE(('Erg Alle'!$G$1:$G$65=$G$3)*(ROW('Erg Alle'!$G$1:$G$65)),COUNTIF('Erg Alle'!$G$1:$G$65,$G$3)+1-ROW(C58))),"")</f>
        <v/>
      </c>
      <c r="L63" s="70" t="str">
        <f t="array" aca="1" ref="L63" ca="1">IFERROR(INDEX('Erg Alle'!$L$1:$L$65,LARGE(('Erg Alle'!$G$1:$G$65=$G$3)*(ROW('Erg Alle'!$G$1:$G$65)),COUNTIF('Erg Alle'!$G$1:$G$65,$G$3)+1-ROW(C58))),"")</f>
        <v/>
      </c>
      <c r="M63" s="71" t="str">
        <f t="array" aca="1" ref="M63" ca="1">IFERROR(INDEX('Erg Alle'!$M$1:$M$65,LARGE(('Erg Alle'!$G$1:$G$65=$G$3)*(ROW('Erg Alle'!$G$1:$G$65)),COUNTIF('Erg Alle'!$G$1:$G$65,$G$3)+1-ROW(C58))),"")</f>
        <v/>
      </c>
      <c r="N63" s="72" t="str">
        <f t="array" aca="1" ref="N63" ca="1">IFERROR(INDEX('Erg Alle'!$N$1:$N$65,LARGE(('Erg Alle'!$G$1:$G$65=$G$3)*(ROW('Erg Alle'!$G$1:$G$65)),COUNTIF('Erg Alle'!$G$1:$G$65,$G$3)+1-ROW(C58))),"")</f>
        <v/>
      </c>
      <c r="O63" s="72" t="str">
        <f t="array" aca="1" ref="O63" ca="1">IFERROR(INDEX('Erg Alle'!$O$1:$O$65,LARGE(('Erg Alle'!$G$1:$G$65=$G$3)*(ROW('Erg Alle'!$G$1:$G$65)),COUNTIF('Erg Alle'!$G$1:$G$65,$G$3)+1-ROW(C58))),"")</f>
        <v/>
      </c>
      <c r="P63" s="471" t="str">
        <f t="array" aca="1" ref="P63" ca="1">IFERROR(INDEX('Erg Alle'!$P$1:$P$65,LARGE(('Erg Alle'!$G$1:$G$65=$G$3)*(ROW('Erg Alle'!$G$1:$G$65)),COUNTIF('Erg Alle'!$G$1:$G$65,$G$3)+1-ROW(C58))),"")</f>
        <v/>
      </c>
      <c r="Q63" s="74" t="str">
        <f t="array" aca="1" ref="Q63" ca="1">IFERROR(INDEX('Erg Alle'!$Q$1:$Q$65,LARGE(('Erg Alle'!$G$1:$G$65=$G$3)*(ROW('Erg Alle'!$G$1:$G$65)),COUNTIF('Erg Alle'!$G$1:$G$65,$G$3)+1-ROW(C58))),"")</f>
        <v/>
      </c>
      <c r="R63" s="75"/>
      <c r="S63" s="147"/>
      <c r="T63" s="56">
        <f t="shared" ca="1" si="7"/>
        <v>0</v>
      </c>
      <c r="U63" s="76">
        <f t="shared" ca="1" si="8"/>
        <v>0</v>
      </c>
      <c r="W63" s="76">
        <f t="shared" ca="1" si="9"/>
        <v>0</v>
      </c>
      <c r="X63" s="76">
        <f t="shared" ca="1" si="10"/>
        <v>0</v>
      </c>
      <c r="Y63" s="76">
        <f t="shared" ca="1" si="11"/>
        <v>0</v>
      </c>
      <c r="Z63" s="76">
        <f ca="1">IF(Stammdaten!$C$20=1,IF(W63=1,1,),IF(Stammdaten!$C$20=2,IF(AND(W63=1,X63=1),1,),IF(Stammdaten!$C$20=3,IF(AND(W63=1,X63=1,Y63=1),1,),)))</f>
        <v>0</v>
      </c>
    </row>
    <row r="64" spans="1:26" ht="24.75" customHeight="1">
      <c r="A64" s="466" t="str">
        <f t="shared" ca="1" si="6"/>
        <v/>
      </c>
      <c r="B64" s="66" t="str">
        <f t="array" aca="1" ref="B64" ca="1">IFERROR(INDEX('Erg Alle'!$B$1:$B$65,LARGE(('Erg Alle'!$G$1:$G$65=$G$3)*(ROW('Erg Alle'!$G$1:$G$65)),COUNTIF('Erg Alle'!$G$1:$G$65,$G$3)+1-ROW(C59))),"")</f>
        <v/>
      </c>
      <c r="C64" s="67" t="str">
        <f t="array" aca="1" ref="C64" ca="1">IFERROR(INDEX('Erg Alle'!$C$1:$C$65,LARGE(('Erg Alle'!$G$1:$G$65=$G$3)*(ROW('Erg Alle'!$G$1:$G$65)),COUNTIF('Erg Alle'!$G$1:$G$65,$G$3)+1-ROW(C59))),"")</f>
        <v/>
      </c>
      <c r="D64" s="68" t="str">
        <f t="array" aca="1" ref="D64" ca="1">IFERROR(INDEX('Erg Alle'!$D$1:$D$65,LARGE(('Erg Alle'!$G$1:$G$65=$G$3)*(ROW('Erg Alle'!$G$1:$G$65)),COUNTIF('Erg Alle'!$G$1:$G$65,$G$3)+1-ROW(C59))),"")</f>
        <v/>
      </c>
      <c r="E64" s="67" t="str">
        <f t="array" aca="1" ref="E64" ca="1">IFERROR(INDEX('Erg Alle'!$E$1:$E$65,LARGE(('Erg Alle'!$G$1:$G$65=$G$3)*(ROW('Erg Alle'!$G$1:$G$65)),COUNTIF('Erg Alle'!$G$1:$G$65,$G$3)+1-ROW(C59))),"")</f>
        <v/>
      </c>
      <c r="F64" s="69" t="str">
        <f t="array" aca="1" ref="F64" ca="1">IFERROR(INDEX('Erg Alle'!$F$1:$F$65,LARGE(('Erg Alle'!$G$1:$G$65=$G$3)*(ROW('Erg Alle'!$G$1:$G$65)),COUNTIF('Erg Alle'!$G$1:$G$65,$G$3)+1-ROW(C59))),"")</f>
        <v/>
      </c>
      <c r="G64" s="538" t="str">
        <f t="array" aca="1" ref="G64" ca="1">IFERROR(INDEX('Erg Alle'!$G$1:$G$65,LARGE(('Erg Alle'!$G$1:$G$65=$G$3)*(ROW('Erg Alle'!$G$1:$G$65)),COUNTIF('Erg Alle'!$G$1:$G$65,$G$3)+1-ROW(C59))),"")</f>
        <v/>
      </c>
      <c r="H64" s="70" t="str">
        <f t="array" aca="1" ref="H64" ca="1">IFERROR(INDEX('Erg Alle'!$H$1:$H$65,LARGE(('Erg Alle'!$G$1:$G$65=$G$3)*(ROW('Erg Alle'!$G$1:$G$65)),COUNTIF('Erg Alle'!$G$1:$G$65,$G$3)+1-ROW(C59))),"")</f>
        <v/>
      </c>
      <c r="I64" s="71" t="str">
        <f t="array" aca="1" ref="I64" ca="1">IFERROR(INDEX('Erg Alle'!$I$1:$I$65,LARGE(('Erg Alle'!$G$1:$G$65=$G$3)*(ROW('Erg Alle'!$G$1:$G$65)),COUNTIF('Erg Alle'!$G$1:$G$65,$G$3)+1-ROW(C59))),"")</f>
        <v/>
      </c>
      <c r="J64" s="70" t="str">
        <f t="array" aca="1" ref="J64" ca="1">IFERROR(INDEX('Erg Alle'!$J$1:$J$65,LARGE(('Erg Alle'!$G$1:$G$65=$G$3)*(ROW('Erg Alle'!$G$1:$G$65)),COUNTIF('Erg Alle'!$G$1:$G$65,$G$3)+1-ROW(C59))),"")</f>
        <v/>
      </c>
      <c r="K64" s="71" t="str">
        <f t="array" aca="1" ref="K64" ca="1">IFERROR(INDEX('Erg Alle'!$K$1:$K$65,LARGE(('Erg Alle'!$G$1:$G$65=$G$3)*(ROW('Erg Alle'!$G$1:$G$65)),COUNTIF('Erg Alle'!$G$1:$G$65,$G$3)+1-ROW(C59))),"")</f>
        <v/>
      </c>
      <c r="L64" s="70" t="str">
        <f t="array" aca="1" ref="L64" ca="1">IFERROR(INDEX('Erg Alle'!$L$1:$L$65,LARGE(('Erg Alle'!$G$1:$G$65=$G$3)*(ROW('Erg Alle'!$G$1:$G$65)),COUNTIF('Erg Alle'!$G$1:$G$65,$G$3)+1-ROW(C59))),"")</f>
        <v/>
      </c>
      <c r="M64" s="71" t="str">
        <f t="array" aca="1" ref="M64" ca="1">IFERROR(INDEX('Erg Alle'!$M$1:$M$65,LARGE(('Erg Alle'!$G$1:$G$65=$G$3)*(ROW('Erg Alle'!$G$1:$G$65)),COUNTIF('Erg Alle'!$G$1:$G$65,$G$3)+1-ROW(C59))),"")</f>
        <v/>
      </c>
      <c r="N64" s="72" t="str">
        <f t="array" aca="1" ref="N64" ca="1">IFERROR(INDEX('Erg Alle'!$N$1:$N$65,LARGE(('Erg Alle'!$G$1:$G$65=$G$3)*(ROW('Erg Alle'!$G$1:$G$65)),COUNTIF('Erg Alle'!$G$1:$G$65,$G$3)+1-ROW(C59))),"")</f>
        <v/>
      </c>
      <c r="O64" s="72" t="str">
        <f t="array" aca="1" ref="O64" ca="1">IFERROR(INDEX('Erg Alle'!$O$1:$O$65,LARGE(('Erg Alle'!$G$1:$G$65=$G$3)*(ROW('Erg Alle'!$G$1:$G$65)),COUNTIF('Erg Alle'!$G$1:$G$65,$G$3)+1-ROW(C59))),"")</f>
        <v/>
      </c>
      <c r="P64" s="471" t="str">
        <f t="array" aca="1" ref="P64" ca="1">IFERROR(INDEX('Erg Alle'!$P$1:$P$65,LARGE(('Erg Alle'!$G$1:$G$65=$G$3)*(ROW('Erg Alle'!$G$1:$G$65)),COUNTIF('Erg Alle'!$G$1:$G$65,$G$3)+1-ROW(C59))),"")</f>
        <v/>
      </c>
      <c r="Q64" s="74" t="str">
        <f t="array" aca="1" ref="Q64" ca="1">IFERROR(INDEX('Erg Alle'!$Q$1:$Q$65,LARGE(('Erg Alle'!$G$1:$G$65=$G$3)*(ROW('Erg Alle'!$G$1:$G$65)),COUNTIF('Erg Alle'!$G$1:$G$65,$G$3)+1-ROW(C59))),"")</f>
        <v/>
      </c>
      <c r="R64" s="75"/>
      <c r="S64" s="147"/>
      <c r="T64" s="56">
        <f t="shared" ca="1" si="7"/>
        <v>0</v>
      </c>
      <c r="U64" s="76">
        <f t="shared" ca="1" si="8"/>
        <v>0</v>
      </c>
      <c r="W64" s="76">
        <f t="shared" ca="1" si="9"/>
        <v>0</v>
      </c>
      <c r="X64" s="76">
        <f t="shared" ca="1" si="10"/>
        <v>0</v>
      </c>
      <c r="Y64" s="76">
        <f t="shared" ca="1" si="11"/>
        <v>0</v>
      </c>
      <c r="Z64" s="76">
        <f ca="1">IF(Stammdaten!$C$20=1,IF(W64=1,1,),IF(Stammdaten!$C$20=2,IF(AND(W64=1,X64=1),1,),IF(Stammdaten!$C$20=3,IF(AND(W64=1,X64=1,Y64=1),1,),)))</f>
        <v>0</v>
      </c>
    </row>
    <row r="65" spans="1:26" ht="24.75" customHeight="1">
      <c r="A65" s="466" t="str">
        <f t="shared" ca="1" si="6"/>
        <v/>
      </c>
      <c r="B65" s="66" t="str">
        <f t="array" aca="1" ref="B65" ca="1">IFERROR(INDEX('Erg Alle'!$B$1:$B$65,LARGE(('Erg Alle'!$G$1:$G$65=$G$3)*(ROW('Erg Alle'!$G$1:$G$65)),COUNTIF('Erg Alle'!$G$1:$G$65,$G$3)+1-ROW(C60))),"")</f>
        <v/>
      </c>
      <c r="C65" s="67" t="str">
        <f t="array" aca="1" ref="C65" ca="1">IFERROR(INDEX('Erg Alle'!$C$1:$C$65,LARGE(('Erg Alle'!$G$1:$G$65=$G$3)*(ROW('Erg Alle'!$G$1:$G$65)),COUNTIF('Erg Alle'!$G$1:$G$65,$G$3)+1-ROW(C60))),"")</f>
        <v/>
      </c>
      <c r="D65" s="68" t="str">
        <f t="array" aca="1" ref="D65" ca="1">IFERROR(INDEX('Erg Alle'!$D$1:$D$65,LARGE(('Erg Alle'!$G$1:$G$65=$G$3)*(ROW('Erg Alle'!$G$1:$G$65)),COUNTIF('Erg Alle'!$G$1:$G$65,$G$3)+1-ROW(C60))),"")</f>
        <v/>
      </c>
      <c r="E65" s="67" t="str">
        <f t="array" aca="1" ref="E65" ca="1">IFERROR(INDEX('Erg Alle'!$E$1:$E$65,LARGE(('Erg Alle'!$G$1:$G$65=$G$3)*(ROW('Erg Alle'!$G$1:$G$65)),COUNTIF('Erg Alle'!$G$1:$G$65,$G$3)+1-ROW(C60))),"")</f>
        <v/>
      </c>
      <c r="F65" s="69" t="str">
        <f t="array" aca="1" ref="F65" ca="1">IFERROR(INDEX('Erg Alle'!$F$1:$F$65,LARGE(('Erg Alle'!$G$1:$G$65=$G$3)*(ROW('Erg Alle'!$G$1:$G$65)),COUNTIF('Erg Alle'!$G$1:$G$65,$G$3)+1-ROW(C60))),"")</f>
        <v/>
      </c>
      <c r="G65" s="538" t="str">
        <f t="array" aca="1" ref="G65" ca="1">IFERROR(INDEX('Erg Alle'!$G$1:$G$65,LARGE(('Erg Alle'!$G$1:$G$65=$G$3)*(ROW('Erg Alle'!$G$1:$G$65)),COUNTIF('Erg Alle'!$G$1:$G$65,$G$3)+1-ROW(C60))),"")</f>
        <v/>
      </c>
      <c r="H65" s="70" t="str">
        <f t="array" aca="1" ref="H65" ca="1">IFERROR(INDEX('Erg Alle'!$H$1:$H$65,LARGE(('Erg Alle'!$G$1:$G$65=$G$3)*(ROW('Erg Alle'!$G$1:$G$65)),COUNTIF('Erg Alle'!$G$1:$G$65,$G$3)+1-ROW(C60))),"")</f>
        <v/>
      </c>
      <c r="I65" s="71" t="str">
        <f t="array" aca="1" ref="I65" ca="1">IFERROR(INDEX('Erg Alle'!$I$1:$I$65,LARGE(('Erg Alle'!$G$1:$G$65=$G$3)*(ROW('Erg Alle'!$G$1:$G$65)),COUNTIF('Erg Alle'!$G$1:$G$65,$G$3)+1-ROW(C60))),"")</f>
        <v/>
      </c>
      <c r="J65" s="70" t="str">
        <f t="array" aca="1" ref="J65" ca="1">IFERROR(INDEX('Erg Alle'!$J$1:$J$65,LARGE(('Erg Alle'!$G$1:$G$65=$G$3)*(ROW('Erg Alle'!$G$1:$G$65)),COUNTIF('Erg Alle'!$G$1:$G$65,$G$3)+1-ROW(C60))),"")</f>
        <v/>
      </c>
      <c r="K65" s="71" t="str">
        <f t="array" aca="1" ref="K65" ca="1">IFERROR(INDEX('Erg Alle'!$K$1:$K$65,LARGE(('Erg Alle'!$G$1:$G$65=$G$3)*(ROW('Erg Alle'!$G$1:$G$65)),COUNTIF('Erg Alle'!$G$1:$G$65,$G$3)+1-ROW(C60))),"")</f>
        <v/>
      </c>
      <c r="L65" s="70" t="str">
        <f t="array" aca="1" ref="L65" ca="1">IFERROR(INDEX('Erg Alle'!$L$1:$L$65,LARGE(('Erg Alle'!$G$1:$G$65=$G$3)*(ROW('Erg Alle'!$G$1:$G$65)),COUNTIF('Erg Alle'!$G$1:$G$65,$G$3)+1-ROW(C60))),"")</f>
        <v/>
      </c>
      <c r="M65" s="71" t="str">
        <f t="array" aca="1" ref="M65" ca="1">IFERROR(INDEX('Erg Alle'!$M$1:$M$65,LARGE(('Erg Alle'!$G$1:$G$65=$G$3)*(ROW('Erg Alle'!$G$1:$G$65)),COUNTIF('Erg Alle'!$G$1:$G$65,$G$3)+1-ROW(C60))),"")</f>
        <v/>
      </c>
      <c r="N65" s="72" t="str">
        <f t="array" aca="1" ref="N65" ca="1">IFERROR(INDEX('Erg Alle'!$N$1:$N$65,LARGE(('Erg Alle'!$G$1:$G$65=$G$3)*(ROW('Erg Alle'!$G$1:$G$65)),COUNTIF('Erg Alle'!$G$1:$G$65,$G$3)+1-ROW(C60))),"")</f>
        <v/>
      </c>
      <c r="O65" s="72" t="str">
        <f t="array" aca="1" ref="O65" ca="1">IFERROR(INDEX('Erg Alle'!$O$1:$O$65,LARGE(('Erg Alle'!$G$1:$G$65=$G$3)*(ROW('Erg Alle'!$G$1:$G$65)),COUNTIF('Erg Alle'!$G$1:$G$65,$G$3)+1-ROW(C60))),"")</f>
        <v/>
      </c>
      <c r="P65" s="471" t="str">
        <f t="array" aca="1" ref="P65" ca="1">IFERROR(INDEX('Erg Alle'!$P$1:$P$65,LARGE(('Erg Alle'!$G$1:$G$65=$G$3)*(ROW('Erg Alle'!$G$1:$G$65)),COUNTIF('Erg Alle'!$G$1:$G$65,$G$3)+1-ROW(C60))),"")</f>
        <v/>
      </c>
      <c r="Q65" s="74" t="str">
        <f t="array" aca="1" ref="Q65" ca="1">IFERROR(INDEX('Erg Alle'!$Q$1:$Q$65,LARGE(('Erg Alle'!$G$1:$G$65=$G$3)*(ROW('Erg Alle'!$G$1:$G$65)),COUNTIF('Erg Alle'!$G$1:$G$65,$G$3)+1-ROW(C60))),"")</f>
        <v/>
      </c>
      <c r="R65" s="75"/>
      <c r="S65" s="147"/>
      <c r="T65" s="56">
        <f t="shared" ca="1" si="7"/>
        <v>0</v>
      </c>
      <c r="U65" s="76">
        <f t="shared" ca="1" si="8"/>
        <v>0</v>
      </c>
      <c r="W65" s="76">
        <f t="shared" ca="1" si="9"/>
        <v>0</v>
      </c>
      <c r="X65" s="76">
        <f t="shared" ca="1" si="10"/>
        <v>0</v>
      </c>
      <c r="Y65" s="76">
        <f t="shared" ca="1" si="11"/>
        <v>0</v>
      </c>
      <c r="Z65" s="76">
        <f ca="1">IF(Stammdaten!$C$20=1,IF(W65=1,1,),IF(Stammdaten!$C$20=2,IF(AND(W65=1,X65=1),1,),IF(Stammdaten!$C$20=3,IF(AND(W65=1,X65=1,Y65=1),1,),)))</f>
        <v>0</v>
      </c>
    </row>
    <row r="66" spans="1:26" ht="15.6">
      <c r="A66" s="131"/>
      <c r="B66" s="56"/>
      <c r="F66" s="129"/>
      <c r="G66" s="129"/>
      <c r="H66" s="56"/>
      <c r="I66" s="56"/>
      <c r="J66" s="56"/>
      <c r="K66" s="56"/>
      <c r="L66" s="56"/>
      <c r="M66" s="56"/>
      <c r="N66" s="56"/>
      <c r="O66" s="131"/>
      <c r="P66" s="56"/>
      <c r="Q66" s="73"/>
      <c r="R66" s="75"/>
      <c r="S66" s="147"/>
      <c r="T66" s="56"/>
      <c r="U66" s="76"/>
      <c r="X66" s="76"/>
    </row>
    <row r="67" spans="1:26">
      <c r="E67" s="148"/>
      <c r="F67" s="56"/>
      <c r="G67" s="56"/>
    </row>
    <row r="68" spans="1:26" ht="15.6">
      <c r="E68" s="149"/>
      <c r="F68" s="150"/>
      <c r="G68" s="150"/>
      <c r="H68" s="150"/>
      <c r="I68" s="150"/>
      <c r="J68" s="150"/>
      <c r="K68" s="150"/>
      <c r="L68" s="150"/>
      <c r="M68" s="151"/>
      <c r="N68" s="151"/>
      <c r="O68" s="152"/>
      <c r="P68" s="153"/>
      <c r="Q68" s="153"/>
    </row>
    <row r="69" spans="1:26">
      <c r="E69" s="154"/>
      <c r="F69" s="154"/>
      <c r="G69" s="154"/>
      <c r="H69" s="154"/>
      <c r="I69" s="154"/>
      <c r="J69" s="154"/>
      <c r="K69" s="154"/>
      <c r="L69" s="154"/>
      <c r="M69" s="154"/>
      <c r="N69" s="154"/>
      <c r="O69" s="154"/>
      <c r="P69" s="155"/>
      <c r="Q69" s="155"/>
    </row>
    <row r="70" spans="1:26">
      <c r="E70" s="156"/>
      <c r="F70" s="157"/>
      <c r="G70" s="157"/>
      <c r="H70" s="157"/>
      <c r="I70" s="157"/>
      <c r="J70" s="157"/>
      <c r="K70" s="157"/>
      <c r="L70" s="157"/>
      <c r="M70" s="157"/>
      <c r="N70" s="157"/>
      <c r="O70" s="158"/>
      <c r="P70" s="158"/>
      <c r="Q70" s="158"/>
    </row>
    <row r="71" spans="1:26">
      <c r="E71" s="156"/>
      <c r="F71" s="157"/>
      <c r="G71" s="157"/>
      <c r="H71" s="157"/>
      <c r="I71" s="157"/>
      <c r="J71" s="157"/>
      <c r="K71" s="157"/>
      <c r="L71" s="157"/>
      <c r="M71" s="157"/>
      <c r="N71" s="157"/>
      <c r="O71" s="158"/>
      <c r="P71" s="158"/>
      <c r="Q71" s="158"/>
    </row>
    <row r="72" spans="1:26">
      <c r="E72" s="156"/>
      <c r="F72" s="157"/>
      <c r="G72" s="157"/>
      <c r="H72" s="157"/>
      <c r="I72" s="157"/>
      <c r="J72" s="157"/>
      <c r="K72" s="157"/>
      <c r="L72" s="157"/>
      <c r="M72" s="157"/>
      <c r="N72" s="157"/>
      <c r="O72" s="158"/>
      <c r="P72" s="158"/>
      <c r="Q72" s="158"/>
    </row>
    <row r="73" spans="1:26">
      <c r="E73" s="156"/>
      <c r="F73" s="157"/>
      <c r="G73" s="157"/>
      <c r="H73" s="157"/>
      <c r="I73" s="157"/>
      <c r="J73" s="157"/>
      <c r="K73" s="157"/>
      <c r="L73" s="157"/>
      <c r="M73" s="157"/>
      <c r="N73" s="157"/>
      <c r="O73" s="158"/>
      <c r="P73" s="158"/>
      <c r="Q73" s="158"/>
    </row>
    <row r="74" spans="1:26">
      <c r="E74" s="156"/>
      <c r="F74" s="157"/>
      <c r="G74" s="157"/>
      <c r="H74" s="157"/>
      <c r="I74" s="157"/>
      <c r="J74" s="157"/>
      <c r="K74" s="157"/>
      <c r="L74" s="157"/>
      <c r="M74" s="157"/>
      <c r="N74" s="157"/>
      <c r="O74" s="158"/>
      <c r="P74" s="158"/>
      <c r="Q74" s="158"/>
    </row>
    <row r="75" spans="1:26">
      <c r="E75" s="156"/>
      <c r="F75" s="158"/>
      <c r="G75" s="158"/>
      <c r="H75" s="158"/>
      <c r="I75" s="158"/>
      <c r="J75" s="158"/>
      <c r="K75" s="158"/>
      <c r="L75" s="158"/>
      <c r="M75" s="158"/>
      <c r="N75" s="158"/>
      <c r="O75" s="158"/>
      <c r="P75" s="158"/>
      <c r="Q75" s="158"/>
    </row>
  </sheetData>
  <sheetProtection password="EECD" sheet="1" objects="1" scenarios="1"/>
  <mergeCells count="10">
    <mergeCell ref="W4:Y4"/>
    <mergeCell ref="F5:G5"/>
    <mergeCell ref="A1:P1"/>
    <mergeCell ref="L2:P2"/>
    <mergeCell ref="A3:C3"/>
    <mergeCell ref="F4:G4"/>
    <mergeCell ref="H4:I4"/>
    <mergeCell ref="J4:K4"/>
    <mergeCell ref="L4:M4"/>
    <mergeCell ref="I3:P3"/>
  </mergeCells>
  <conditionalFormatting sqref="F66:G66 A66">
    <cfRule type="expression" dxfId="23" priority="25">
      <formula>$F66="H1"</formula>
    </cfRule>
    <cfRule type="expression" dxfId="22" priority="26">
      <formula>$F66="H2"</formula>
    </cfRule>
    <cfRule type="expression" dxfId="21" priority="27">
      <formula>$F66="H3"</formula>
    </cfRule>
  </conditionalFormatting>
  <conditionalFormatting sqref="F6:F28 F34:F65">
    <cfRule type="expression" dxfId="20" priority="22">
      <formula>$F6="H3"</formula>
    </cfRule>
    <cfRule type="expression" dxfId="19" priority="23">
      <formula>$F6="H2"</formula>
    </cfRule>
    <cfRule type="expression" dxfId="18" priority="24">
      <formula>$F6="H1"</formula>
    </cfRule>
  </conditionalFormatting>
  <conditionalFormatting sqref="A6">
    <cfRule type="expression" dxfId="17" priority="19">
      <formula>$F6="H1"</formula>
    </cfRule>
    <cfRule type="expression" dxfId="16" priority="20">
      <formula>$F6="H2"</formula>
    </cfRule>
    <cfRule type="expression" dxfId="15" priority="21">
      <formula>$F6="H3"</formula>
    </cfRule>
  </conditionalFormatting>
  <conditionalFormatting sqref="A34:A65 A7:A28">
    <cfRule type="expression" dxfId="14" priority="16">
      <formula>$F7="H1"</formula>
    </cfRule>
    <cfRule type="expression" dxfId="13" priority="17">
      <formula>$F7="H2"</formula>
    </cfRule>
    <cfRule type="expression" dxfId="12" priority="18">
      <formula>$F7="H3"</formula>
    </cfRule>
  </conditionalFormatting>
  <conditionalFormatting sqref="A29:A33">
    <cfRule type="expression" dxfId="11" priority="4">
      <formula>$F29="H1"</formula>
    </cfRule>
    <cfRule type="expression" dxfId="10" priority="5">
      <formula>$F29="H2"</formula>
    </cfRule>
    <cfRule type="expression" dxfId="9" priority="6">
      <formula>$F29="H3"</formula>
    </cfRule>
  </conditionalFormatting>
  <conditionalFormatting sqref="G6:G28 G34:G65">
    <cfRule type="expression" dxfId="8" priority="10">
      <formula>$F6="H3"</formula>
    </cfRule>
    <cfRule type="expression" dxfId="7" priority="11">
      <formula>$F6="H2"</formula>
    </cfRule>
    <cfRule type="expression" dxfId="6" priority="12">
      <formula>$F6="H1"</formula>
    </cfRule>
  </conditionalFormatting>
  <conditionalFormatting sqref="F29:F33">
    <cfRule type="expression" dxfId="5" priority="7">
      <formula>$F29="H3"</formula>
    </cfRule>
    <cfRule type="expression" dxfId="4" priority="8">
      <formula>$F29="H2"</formula>
    </cfRule>
    <cfRule type="expression" dxfId="3" priority="9">
      <formula>$F29="H1"</formula>
    </cfRule>
  </conditionalFormatting>
  <conditionalFormatting sqref="G29:G33">
    <cfRule type="expression" dxfId="2" priority="1">
      <formula>$F29="H3"</formula>
    </cfRule>
    <cfRule type="expression" dxfId="1" priority="2">
      <formula>$F29="H2"</formula>
    </cfRule>
    <cfRule type="expression" dxfId="0" priority="3">
      <formula>$F29="H1"</formula>
    </cfRule>
  </conditionalFormatting>
  <printOptions horizontalCentered="1"/>
  <pageMargins left="0.31496062992125984" right="0.31496062992125984" top="0.19685039370078741" bottom="0.19685039370078741" header="0.11811023622047245" footer="0.11811023622047245"/>
  <pageSetup paperSize="9" scale="83" fitToHeight="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70"/>
  <sheetViews>
    <sheetView showGridLines="0" showRuler="0" zoomScale="85" zoomScaleNormal="85" workbookViewId="0">
      <pane ySplit="9" topLeftCell="A10" activePane="bottomLeft" state="frozen"/>
      <selection pane="bottomLeft" activeCell="C5" sqref="C5"/>
    </sheetView>
  </sheetViews>
  <sheetFormatPr baseColWidth="10" defaultColWidth="11.44140625" defaultRowHeight="14.4"/>
  <cols>
    <col min="1" max="1" width="9.44140625" style="50" customWidth="1"/>
    <col min="2" max="2" width="37.5546875" style="50" customWidth="1"/>
    <col min="3" max="3" width="37.44140625" style="50" customWidth="1"/>
    <col min="4" max="4" width="35.5546875" style="50" customWidth="1"/>
    <col min="5" max="5" width="2.5546875" style="50" customWidth="1"/>
    <col min="6" max="6" width="1.44140625" style="50" hidden="1" customWidth="1"/>
    <col min="7" max="7" width="10.77734375" style="49" hidden="1" customWidth="1"/>
    <col min="8" max="8" width="12.5546875" style="49" customWidth="1"/>
    <col min="9" max="9" width="13.5546875" style="49" customWidth="1"/>
    <col min="10" max="10" width="13.77734375" style="49" customWidth="1"/>
    <col min="11" max="11" width="13.5546875" style="49" customWidth="1"/>
    <col min="12" max="12" width="10.44140625" style="49" customWidth="1"/>
    <col min="13" max="13" width="13.5546875" style="49" customWidth="1"/>
    <col min="14" max="14" width="10.44140625" style="49" customWidth="1"/>
    <col min="15" max="15" width="11.44140625" style="49"/>
    <col min="16" max="17" width="21.5546875" style="49" customWidth="1"/>
    <col min="18" max="16384" width="11.44140625" style="49"/>
  </cols>
  <sheetData>
    <row r="1" spans="1:22" ht="26.25" customHeight="1">
      <c r="A1" s="690" t="s">
        <v>69</v>
      </c>
      <c r="B1" s="690"/>
      <c r="C1" s="690"/>
      <c r="D1" s="690"/>
      <c r="E1" s="112"/>
      <c r="F1" s="112"/>
      <c r="G1" s="84"/>
      <c r="I1" s="220" t="s">
        <v>141</v>
      </c>
    </row>
    <row r="2" spans="1:22" ht="6" customHeight="1"/>
    <row r="3" spans="1:22" ht="18.75" customHeight="1">
      <c r="A3" s="113" t="str">
        <f>Stammdaten!C7</f>
        <v xml:space="preserve">Hoopers Turnier </v>
      </c>
      <c r="B3" s="85"/>
      <c r="C3" s="114"/>
      <c r="D3" s="159">
        <f>Stammdaten!C4</f>
        <v>44995</v>
      </c>
      <c r="E3" s="86"/>
      <c r="F3" s="87"/>
      <c r="I3" s="220" t="s">
        <v>142</v>
      </c>
      <c r="K3" s="88"/>
      <c r="L3" s="88"/>
    </row>
    <row r="4" spans="1:22" ht="6" customHeight="1">
      <c r="A4" s="89"/>
      <c r="F4" s="89"/>
      <c r="G4" s="90"/>
      <c r="H4" s="90"/>
      <c r="I4" s="90"/>
      <c r="J4" s="90"/>
      <c r="K4" s="90"/>
      <c r="L4" s="90"/>
      <c r="M4" s="90"/>
    </row>
    <row r="5" spans="1:22" ht="21.75" customHeight="1">
      <c r="A5" s="115" t="str">
        <f>Stammdaten!C9</f>
        <v>HSV Testverein</v>
      </c>
      <c r="B5" s="116"/>
      <c r="C5" s="362" t="s">
        <v>4</v>
      </c>
      <c r="D5" s="117">
        <f>Stammdaten!C20</f>
        <v>3</v>
      </c>
      <c r="E5" s="91"/>
      <c r="G5" s="92"/>
      <c r="H5" s="93"/>
      <c r="I5" s="251" t="s">
        <v>143</v>
      </c>
      <c r="L5" s="94"/>
      <c r="M5" s="90"/>
    </row>
    <row r="6" spans="1:22" ht="6" customHeight="1">
      <c r="A6" s="85"/>
      <c r="C6" s="95"/>
      <c r="D6" s="96"/>
      <c r="E6" s="96"/>
      <c r="F6" s="96"/>
      <c r="G6" s="92"/>
      <c r="H6" s="94"/>
      <c r="L6" s="94"/>
      <c r="M6" s="90"/>
    </row>
    <row r="7" spans="1:22" ht="18.75" customHeight="1">
      <c r="A7" s="705" t="str">
        <f>Stammdaten!C17</f>
        <v>Wertungsrichter(in) 1</v>
      </c>
      <c r="B7" s="705"/>
      <c r="C7" s="705"/>
    </row>
    <row r="8" spans="1:22" ht="6" customHeight="1">
      <c r="A8" s="56"/>
      <c r="F8" s="56"/>
      <c r="G8" s="97"/>
      <c r="H8" s="97"/>
      <c r="I8" s="97"/>
      <c r="J8" s="97"/>
      <c r="K8" s="97"/>
      <c r="L8" s="97"/>
      <c r="M8" s="97"/>
      <c r="N8" s="97"/>
    </row>
    <row r="9" spans="1:22" ht="27" customHeight="1">
      <c r="A9" s="160" t="s">
        <v>68</v>
      </c>
      <c r="B9" s="160" t="s">
        <v>5</v>
      </c>
      <c r="C9" s="160" t="s">
        <v>12</v>
      </c>
      <c r="D9" s="160" t="s">
        <v>30</v>
      </c>
      <c r="E9" s="99"/>
      <c r="F9" s="100" t="s">
        <v>3</v>
      </c>
      <c r="G9" s="98"/>
      <c r="H9" s="97"/>
      <c r="I9" s="97"/>
      <c r="J9" s="97"/>
      <c r="K9" s="97"/>
      <c r="L9" s="97"/>
      <c r="M9" s="97"/>
      <c r="N9" s="97"/>
      <c r="Q9" s="101"/>
    </row>
    <row r="10" spans="1:22" ht="27" customHeight="1">
      <c r="A10" s="172" t="str">
        <f t="array" ref="A10">IFERROR(INDEX(Starter!$A$1:$A$66,LARGE((Starter!$G$1:$G$66=$C$5)*(ROW(Starter!$G$1:$G$66)),COUNTIF(Starter!$G$1:$G$66,$C$5)+1-ROW(A1))),"")</f>
        <v/>
      </c>
      <c r="B10" s="294" t="str">
        <f t="array" ref="B10">IFERROR(INDEX(Starter!$B$1:$B$66,LARGE((Starter!$G$1:$G$66=$C$5)*(ROW(Starter!$G$1:$G$66)),COUNTIF(Starter!$G$1:$G$66,$C$5)+1-ROW(C1))),"")</f>
        <v/>
      </c>
      <c r="C10" s="173" t="str">
        <f t="array" ref="C10">IFERROR(INDEX(Starter!$C$1:$C$66,LARGE((Starter!$G$1:$G$66=$C$5)*(ROW(Starter!$G$1:$G$66)),COUNTIF(Starter!$G$1:$G$66,$C$5)+1-ROW(D1))),"")</f>
        <v/>
      </c>
      <c r="D10" s="173" t="str">
        <f t="array" ref="D10">IFERROR(INDEX(Starter!$D$1:$D$66,LARGE((Starter!$G$1:$G$66=$C$5)*(ROW(Starter!$G$1:$G$66)),COUNTIF(Starter!$G$1:$G$66,$C$5)+1-ROW(D1))),"")</f>
        <v/>
      </c>
      <c r="E10" s="102"/>
      <c r="F10" s="103" t="str">
        <f t="array" ref="F10">IFERROR(INDEX(Starter!$G$1:$G$66,LARGE((Starter!$G$1:$G$66=$C$5)*(ROW(Starter!$G$1:$G$66)),COUNTIF(Starter!$G$1:$G$66,$C$5)+1-ROW(C1))),"")</f>
        <v/>
      </c>
      <c r="G10" s="104"/>
      <c r="Q10" s="101"/>
      <c r="R10" s="101"/>
      <c r="V10" s="101"/>
    </row>
    <row r="11" spans="1:22" ht="27" customHeight="1">
      <c r="A11" s="174" t="str">
        <f t="array" ref="A11">IFERROR(INDEX(Starter!$A$1:$A$66,LARGE((Starter!$G$1:$G$66=$C$5)*(ROW(Starter!$G$1:$G$66)),COUNTIF(Starter!$G$1:$G$66,$C$5)+1-ROW(A2))),"")</f>
        <v/>
      </c>
      <c r="B11" s="295" t="str">
        <f t="array" ref="B11">IFERROR(INDEX(Starter!$B$1:$B$66,LARGE((Starter!$G$1:$G$66=$C$5)*(ROW(Starter!$G$1:$G$66)),COUNTIF(Starter!$G$1:$G$66,$C$5)+1-ROW(C2))),"")</f>
        <v/>
      </c>
      <c r="C11" s="175" t="str">
        <f t="array" ref="C11">IFERROR(INDEX(Starter!$C$1:$C$66,LARGE((Starter!$G$1:$G$66=$C$5)*(ROW(Starter!$G$1:$G$66)),COUNTIF(Starter!$G$1:$G$66,$C$5)+1-ROW(D2))),"")</f>
        <v/>
      </c>
      <c r="D11" s="175" t="str">
        <f t="array" ref="D11">IFERROR(INDEX(Starter!$D$1:$D$66,LARGE((Starter!$G$1:$G$66=$C$5)*(ROW(Starter!$G$1:$G$66)),COUNTIF(Starter!$G$1:$G$66,$C$5)+1-ROW(D2))),"")</f>
        <v/>
      </c>
      <c r="E11" s="102"/>
      <c r="F11" s="103" t="str">
        <f t="array" ref="F11">IFERROR(INDEX(Starter!$G$1:$G$66,LARGE((Starter!$G$1:$G$66=$C$5)*(ROW(Starter!$G$1:$G$66)),COUNTIF(Starter!$G$1:$G$66,$C$5)+1-ROW(C2))),"")</f>
        <v/>
      </c>
      <c r="G11" s="104"/>
      <c r="Q11" s="101"/>
      <c r="V11" s="101"/>
    </row>
    <row r="12" spans="1:22" ht="27" customHeight="1">
      <c r="A12" s="174" t="str">
        <f t="array" ref="A12">IFERROR(INDEX(Starter!$A$1:$A$66,LARGE((Starter!$G$1:$G$66=$C$5)*(ROW(Starter!$G$1:$G$66)),COUNTIF(Starter!$G$1:$G$66,$C$5)+1-ROW(A3))),"")</f>
        <v/>
      </c>
      <c r="B12" s="295" t="str">
        <f t="array" ref="B12">IFERROR(INDEX(Starter!$B$1:$B$66,LARGE((Starter!$G$1:$G$66=$C$5)*(ROW(Starter!$G$1:$G$66)),COUNTIF(Starter!$G$1:$G$66,$C$5)+1-ROW(C3))),"")</f>
        <v/>
      </c>
      <c r="C12" s="175" t="str">
        <f t="array" ref="C12">IFERROR(INDEX(Starter!$C$1:$C$66,LARGE((Starter!$G$1:$G$66=$C$5)*(ROW(Starter!$G$1:$G$66)),COUNTIF(Starter!$G$1:$G$66,$C$5)+1-ROW(D3))),"")</f>
        <v/>
      </c>
      <c r="D12" s="175" t="str">
        <f t="array" ref="D12">IFERROR(INDEX(Starter!$D$1:$D$66,LARGE((Starter!$G$1:$G$66=$C$5)*(ROW(Starter!$G$1:$G$66)),COUNTIF(Starter!$G$1:$G$66,$C$5)+1-ROW(D3))),"")</f>
        <v/>
      </c>
      <c r="E12" s="102"/>
      <c r="F12" s="103" t="str">
        <f t="array" ref="F12">IFERROR(INDEX(Starter!$G$1:$G$66,LARGE((Starter!$G$1:$G$66=$C$5)*(ROW(Starter!$G$1:$G$66)),COUNTIF(Starter!$G$1:$G$66,$C$5)+1-ROW(C3))),"")</f>
        <v/>
      </c>
      <c r="G12" s="104"/>
      <c r="Q12" s="101"/>
      <c r="V12" s="101"/>
    </row>
    <row r="13" spans="1:22" ht="27" customHeight="1">
      <c r="A13" s="174" t="str">
        <f t="array" ref="A13">IFERROR(INDEX(Starter!$A$1:$A$66,LARGE((Starter!$G$1:$G$66=$C$5)*(ROW(Starter!$G$1:$G$66)),COUNTIF(Starter!$G$1:$G$66,$C$5)+1-ROW(A4))),"")</f>
        <v/>
      </c>
      <c r="B13" s="295" t="str">
        <f t="array" ref="B13">IFERROR(INDEX(Starter!$B$1:$B$66,LARGE((Starter!$G$1:$G$66=$C$5)*(ROW(Starter!$G$1:$G$66)),COUNTIF(Starter!$G$1:$G$66,$C$5)+1-ROW(C4))),"")</f>
        <v/>
      </c>
      <c r="C13" s="175" t="str">
        <f t="array" ref="C13">IFERROR(INDEX(Starter!$C$1:$C$66,LARGE((Starter!$G$1:$G$66=$C$5)*(ROW(Starter!$G$1:$G$66)),COUNTIF(Starter!$G$1:$G$66,$C$5)+1-ROW(D4))),"")</f>
        <v/>
      </c>
      <c r="D13" s="175" t="str">
        <f t="array" ref="D13">IFERROR(INDEX(Starter!$D$1:$D$66,LARGE((Starter!$G$1:$G$66=$C$5)*(ROW(Starter!$G$1:$G$66)),COUNTIF(Starter!$G$1:$G$66,$C$5)+1-ROW(D4))),"")</f>
        <v/>
      </c>
      <c r="E13" s="102"/>
      <c r="F13" s="103" t="str">
        <f t="array" ref="F13">IFERROR(INDEX(Starter!$G$1:$G$66,LARGE((Starter!$G$1:$G$66=$C$5)*(ROW(Starter!$G$1:$G$66)),COUNTIF(Starter!$G$1:$G$66,$C$5)+1-ROW(C4))),"")</f>
        <v/>
      </c>
      <c r="G13" s="104"/>
      <c r="Q13" s="101"/>
      <c r="V13" s="101"/>
    </row>
    <row r="14" spans="1:22" ht="27" customHeight="1">
      <c r="A14" s="174" t="str">
        <f t="array" ref="A14">IFERROR(INDEX(Starter!$A$1:$A$66,LARGE((Starter!$G$1:$G$66=$C$5)*(ROW(Starter!$G$1:$G$66)),COUNTIF(Starter!$G$1:$G$66,$C$5)+1-ROW(A5))),"")</f>
        <v/>
      </c>
      <c r="B14" s="295" t="str">
        <f t="array" ref="B14">IFERROR(INDEX(Starter!$B$1:$B$66,LARGE((Starter!$G$1:$G$66=$C$5)*(ROW(Starter!$G$1:$G$66)),COUNTIF(Starter!$G$1:$G$66,$C$5)+1-ROW(C5))),"")</f>
        <v/>
      </c>
      <c r="C14" s="175" t="str">
        <f t="array" ref="C14">IFERROR(INDEX(Starter!$C$1:$C$66,LARGE((Starter!$G$1:$G$66=$C$5)*(ROW(Starter!$G$1:$G$66)),COUNTIF(Starter!$G$1:$G$66,$C$5)+1-ROW(D5))),"")</f>
        <v/>
      </c>
      <c r="D14" s="175" t="str">
        <f t="array" ref="D14">IFERROR(INDEX(Starter!$D$1:$D$66,LARGE((Starter!$G$1:$G$66=$C$5)*(ROW(Starter!$G$1:$G$66)),COUNTIF(Starter!$G$1:$G$66,$C$5)+1-ROW(D5))),"")</f>
        <v/>
      </c>
      <c r="E14" s="102"/>
      <c r="F14" s="103" t="str">
        <f t="array" ref="F14">IFERROR(INDEX(Starter!$G$1:$G$66,LARGE((Starter!$G$1:$G$66=$C$5)*(ROW(Starter!$G$1:$G$66)),COUNTIF(Starter!$G$1:$G$66,$C$5)+1-ROW(C5))),"")</f>
        <v/>
      </c>
      <c r="G14" s="104"/>
      <c r="Q14" s="101"/>
    </row>
    <row r="15" spans="1:22" ht="27" customHeight="1">
      <c r="A15" s="174" t="str">
        <f t="array" ref="A15">IFERROR(INDEX(Starter!$A$1:$A$66,LARGE((Starter!$G$1:$G$66=$C$5)*(ROW(Starter!$G$1:$G$66)),COUNTIF(Starter!$G$1:$G$66,$C$5)+1-ROW(A6))),"")</f>
        <v/>
      </c>
      <c r="B15" s="295" t="str">
        <f t="array" ref="B15">IFERROR(INDEX(Starter!$B$1:$B$66,LARGE((Starter!$G$1:$G$66=$C$5)*(ROW(Starter!$G$1:$G$66)),COUNTIF(Starter!$G$1:$G$66,$C$5)+1-ROW(C6))),"")</f>
        <v/>
      </c>
      <c r="C15" s="175" t="str">
        <f t="array" ref="C15">IFERROR(INDEX(Starter!$C$1:$C$66,LARGE((Starter!$G$1:$G$66=$C$5)*(ROW(Starter!$G$1:$G$66)),COUNTIF(Starter!$G$1:$G$66,$C$5)+1-ROW(D6))),"")</f>
        <v/>
      </c>
      <c r="D15" s="175" t="str">
        <f t="array" ref="D15">IFERROR(INDEX(Starter!$D$1:$D$66,LARGE((Starter!$G$1:$G$66=$C$5)*(ROW(Starter!$G$1:$G$66)),COUNTIF(Starter!$G$1:$G$66,$C$5)+1-ROW(D6))),"")</f>
        <v/>
      </c>
      <c r="E15" s="102"/>
      <c r="F15" s="103" t="str">
        <f t="array" ref="F15">IFERROR(INDEX(Starter!$G$1:$G$66,LARGE((Starter!$G$1:$G$66=$C$5)*(ROW(Starter!$G$1:$G$66)),COUNTIF(Starter!$G$1:$G$66,$C$5)+1-ROW(C6))),"")</f>
        <v/>
      </c>
      <c r="G15" s="104"/>
      <c r="Q15" s="101"/>
    </row>
    <row r="16" spans="1:22" ht="27" customHeight="1">
      <c r="A16" s="174" t="str">
        <f t="array" ref="A16">IFERROR(INDEX(Starter!$A$1:$A$66,LARGE((Starter!$G$1:$G$66=$C$5)*(ROW(Starter!$G$1:$G$66)),COUNTIF(Starter!$G$1:$G$66,$C$5)+1-ROW(A7))),"")</f>
        <v/>
      </c>
      <c r="B16" s="295" t="str">
        <f t="array" ref="B16">IFERROR(INDEX(Starter!$B$1:$B$66,LARGE((Starter!$G$1:$G$66=$C$5)*(ROW(Starter!$G$1:$G$66)),COUNTIF(Starter!$G$1:$G$66,$C$5)+1-ROW(C7))),"")</f>
        <v/>
      </c>
      <c r="C16" s="175" t="str">
        <f t="array" ref="C16">IFERROR(INDEX(Starter!$C$1:$C$66,LARGE((Starter!$G$1:$G$66=$C$5)*(ROW(Starter!$G$1:$G$66)),COUNTIF(Starter!$G$1:$G$66,$C$5)+1-ROW(D7))),"")</f>
        <v/>
      </c>
      <c r="D16" s="175" t="str">
        <f t="array" ref="D16">IFERROR(INDEX(Starter!$D$1:$D$66,LARGE((Starter!$G$1:$G$66=$C$5)*(ROW(Starter!$G$1:$G$66)),COUNTIF(Starter!$G$1:$G$66,$C$5)+1-ROW(D7))),"")</f>
        <v/>
      </c>
      <c r="E16" s="102"/>
      <c r="F16" s="103" t="str">
        <f t="array" ref="F16">IFERROR(INDEX(Starter!$G$1:$G$66,LARGE((Starter!$G$1:$G$66=$C$5)*(ROW(Starter!$G$1:$G$66)),COUNTIF(Starter!$G$1:$G$66,$C$5)+1-ROW(C7))),"")</f>
        <v/>
      </c>
      <c r="G16" s="104"/>
      <c r="Q16" s="101"/>
    </row>
    <row r="17" spans="1:17" ht="27" customHeight="1">
      <c r="A17" s="174" t="str">
        <f t="array" ref="A17">IFERROR(INDEX(Starter!$A$1:$A$66,LARGE((Starter!$G$1:$G$66=$C$5)*(ROW(Starter!$G$1:$G$66)),COUNTIF(Starter!$G$1:$G$66,$C$5)+1-ROW(A8))),"")</f>
        <v/>
      </c>
      <c r="B17" s="295" t="str">
        <f t="array" ref="B17">IFERROR(INDEX(Starter!$B$1:$B$66,LARGE((Starter!$G$1:$G$66=$C$5)*(ROW(Starter!$G$1:$G$66)),COUNTIF(Starter!$G$1:$G$66,$C$5)+1-ROW(C8))),"")</f>
        <v/>
      </c>
      <c r="C17" s="175" t="str">
        <f t="array" ref="C17">IFERROR(INDEX(Starter!$C$1:$C$66,LARGE((Starter!$G$1:$G$66=$C$5)*(ROW(Starter!$G$1:$G$66)),COUNTIF(Starter!$G$1:$G$66,$C$5)+1-ROW(D8))),"")</f>
        <v/>
      </c>
      <c r="D17" s="175" t="str">
        <f t="array" ref="D17">IFERROR(INDEX(Starter!$D$1:$D$66,LARGE((Starter!$G$1:$G$66=$C$5)*(ROW(Starter!$G$1:$G$66)),COUNTIF(Starter!$G$1:$G$66,$C$5)+1-ROW(D8))),"")</f>
        <v/>
      </c>
      <c r="E17" s="102"/>
      <c r="F17" s="103" t="str">
        <f t="array" ref="F17">IFERROR(INDEX(Starter!$G$1:$G$66,LARGE((Starter!$G$1:$G$66=$C$5)*(ROW(Starter!$G$1:$G$66)),COUNTIF(Starter!$G$1:$G$66,$C$5)+1-ROW(C8))),"")</f>
        <v/>
      </c>
      <c r="G17" s="104"/>
      <c r="Q17" s="101"/>
    </row>
    <row r="18" spans="1:17" ht="27" customHeight="1">
      <c r="A18" s="174" t="str">
        <f t="array" ref="A18">IFERROR(INDEX(Starter!$A$1:$A$66,LARGE((Starter!$G$1:$G$66=$C$5)*(ROW(Starter!$G$1:$G$66)),COUNTIF(Starter!$G$1:$G$66,$C$5)+1-ROW(A9))),"")</f>
        <v/>
      </c>
      <c r="B18" s="295" t="str">
        <f t="array" ref="B18">IFERROR(INDEX(Starter!$B$1:$B$66,LARGE((Starter!$G$1:$G$66=$C$5)*(ROW(Starter!$G$1:$G$66)),COUNTIF(Starter!$G$1:$G$66,$C$5)+1-ROW(C9))),"")</f>
        <v/>
      </c>
      <c r="C18" s="175" t="str">
        <f t="array" ref="C18">IFERROR(INDEX(Starter!$C$1:$C$66,LARGE((Starter!$G$1:$G$66=$C$5)*(ROW(Starter!$G$1:$G$66)),COUNTIF(Starter!$G$1:$G$66,$C$5)+1-ROW(D9))),"")</f>
        <v/>
      </c>
      <c r="D18" s="175" t="str">
        <f t="array" ref="D18">IFERROR(INDEX(Starter!$D$1:$D$66,LARGE((Starter!$G$1:$G$66=$C$5)*(ROW(Starter!$G$1:$G$66)),COUNTIF(Starter!$G$1:$G$66,$C$5)+1-ROW(D9))),"")</f>
        <v/>
      </c>
      <c r="E18" s="102"/>
      <c r="F18" s="103" t="str">
        <f t="array" ref="F18">IFERROR(INDEX(Starter!$G$1:$G$66,LARGE((Starter!$G$1:$G$66=$C$5)*(ROW(Starter!$G$1:$G$66)),COUNTIF(Starter!$G$1:$G$66,$C$5)+1-ROW(C9))),"")</f>
        <v/>
      </c>
      <c r="G18" s="104"/>
      <c r="Q18" s="101"/>
    </row>
    <row r="19" spans="1:17" ht="27" customHeight="1">
      <c r="A19" s="174" t="str">
        <f t="array" ref="A19">IFERROR(INDEX(Starter!$A$1:$A$66,LARGE((Starter!$G$1:$G$66=$C$5)*(ROW(Starter!$G$1:$G$66)),COUNTIF(Starter!$G$1:$G$66,$C$5)+1-ROW(A10))),"")</f>
        <v/>
      </c>
      <c r="B19" s="295" t="str">
        <f t="array" ref="B19">IFERROR(INDEX(Starter!$B$1:$B$66,LARGE((Starter!$G$1:$G$66=$C$5)*(ROW(Starter!$G$1:$G$66)),COUNTIF(Starter!$G$1:$G$66,$C$5)+1-ROW(C10))),"")</f>
        <v/>
      </c>
      <c r="C19" s="175" t="str">
        <f t="array" ref="C19">IFERROR(INDEX(Starter!$C$1:$C$66,LARGE((Starter!$G$1:$G$66=$C$5)*(ROW(Starter!$G$1:$G$66)),COUNTIF(Starter!$G$1:$G$66,$C$5)+1-ROW(D10))),"")</f>
        <v/>
      </c>
      <c r="D19" s="175" t="str">
        <f t="array" ref="D19">IFERROR(INDEX(Starter!$D$1:$D$66,LARGE((Starter!$G$1:$G$66=$C$5)*(ROW(Starter!$G$1:$G$66)),COUNTIF(Starter!$G$1:$G$66,$C$5)+1-ROW(D10))),"")</f>
        <v/>
      </c>
      <c r="E19" s="102"/>
      <c r="F19" s="103" t="str">
        <f t="array" ref="F19">IFERROR(INDEX(Starter!$G$1:$G$66,LARGE((Starter!$G$1:$G$66=$C$5)*(ROW(Starter!$G$1:$G$66)),COUNTIF(Starter!$G$1:$G$66,$C$5)+1-ROW(C10))),"")</f>
        <v/>
      </c>
      <c r="G19" s="104"/>
      <c r="Q19" s="101"/>
    </row>
    <row r="20" spans="1:17" ht="27" customHeight="1">
      <c r="A20" s="174" t="str">
        <f t="array" ref="A20">IFERROR(INDEX(Starter!$A$1:$A$66,LARGE((Starter!$G$1:$G$66=$C$5)*(ROW(Starter!$G$1:$G$66)),COUNTIF(Starter!$G$1:$G$66,$C$5)+1-ROW(A11))),"")</f>
        <v/>
      </c>
      <c r="B20" s="295" t="str">
        <f t="array" ref="B20">IFERROR(INDEX(Starter!$B$1:$B$66,LARGE((Starter!$G$1:$G$66=$C$5)*(ROW(Starter!$G$1:$G$66)),COUNTIF(Starter!$G$1:$G$66,$C$5)+1-ROW(C11))),"")</f>
        <v/>
      </c>
      <c r="C20" s="175" t="str">
        <f t="array" ref="C20">IFERROR(INDEX(Starter!$C$1:$C$66,LARGE((Starter!$G$1:$G$66=$C$5)*(ROW(Starter!$G$1:$G$66)),COUNTIF(Starter!$G$1:$G$66,$C$5)+1-ROW(D11))),"")</f>
        <v/>
      </c>
      <c r="D20" s="175" t="str">
        <f t="array" ref="D20">IFERROR(INDEX(Starter!$D$1:$D$66,LARGE((Starter!$G$1:$G$66=$C$5)*(ROW(Starter!$G$1:$G$66)),COUNTIF(Starter!$G$1:$G$66,$C$5)+1-ROW(D11))),"")</f>
        <v/>
      </c>
      <c r="E20" s="102"/>
      <c r="F20" s="103" t="str">
        <f t="array" ref="F20">IFERROR(INDEX(Starter!$G$1:$G$66,LARGE((Starter!$G$1:$G$66=$C$5)*(ROW(Starter!$G$1:$G$66)),COUNTIF(Starter!$G$1:$G$66,$C$5)+1-ROW(C11))),"")</f>
        <v/>
      </c>
      <c r="G20" s="104"/>
      <c r="Q20" s="101"/>
    </row>
    <row r="21" spans="1:17" ht="27" customHeight="1">
      <c r="A21" s="174" t="str">
        <f t="array" ref="A21">IFERROR(INDEX(Starter!$A$1:$A$66,LARGE((Starter!$G$1:$G$66=$C$5)*(ROW(Starter!$G$1:$G$66)),COUNTIF(Starter!$G$1:$G$66,$C$5)+1-ROW(A12))),"")</f>
        <v/>
      </c>
      <c r="B21" s="295" t="str">
        <f t="array" ref="B21">IFERROR(INDEX(Starter!$B$1:$B$66,LARGE((Starter!$G$1:$G$66=$C$5)*(ROW(Starter!$G$1:$G$66)),COUNTIF(Starter!$G$1:$G$66,$C$5)+1-ROW(C12))),"")</f>
        <v/>
      </c>
      <c r="C21" s="175" t="str">
        <f t="array" ref="C21">IFERROR(INDEX(Starter!$C$1:$C$66,LARGE((Starter!$G$1:$G$66=$C$5)*(ROW(Starter!$G$1:$G$66)),COUNTIF(Starter!$G$1:$G$66,$C$5)+1-ROW(D12))),"")</f>
        <v/>
      </c>
      <c r="D21" s="175" t="str">
        <f t="array" ref="D21">IFERROR(INDEX(Starter!$D$1:$D$66,LARGE((Starter!$G$1:$G$66=$C$5)*(ROW(Starter!$G$1:$G$66)),COUNTIF(Starter!$G$1:$G$66,$C$5)+1-ROW(D12))),"")</f>
        <v/>
      </c>
      <c r="E21" s="102"/>
      <c r="F21" s="103" t="str">
        <f t="array" ref="F21">IFERROR(INDEX(Starter!$G$1:$G$66,LARGE((Starter!$G$1:$G$66=$C$5)*(ROW(Starter!$G$1:$G$66)),COUNTIF(Starter!$G$1:$G$66,$C$5)+1-ROW(C12))),"")</f>
        <v/>
      </c>
      <c r="G21" s="104"/>
      <c r="Q21" s="101"/>
    </row>
    <row r="22" spans="1:17" ht="27" customHeight="1">
      <c r="A22" s="174" t="str">
        <f t="array" ref="A22">IFERROR(INDEX(Starter!$A$1:$A$66,LARGE((Starter!$G$1:$G$66=$C$5)*(ROW(Starter!$G$1:$G$66)),COUNTIF(Starter!$G$1:$G$66,$C$5)+1-ROW(A13))),"")</f>
        <v/>
      </c>
      <c r="B22" s="295" t="str">
        <f t="array" ref="B22">IFERROR(INDEX(Starter!$B$1:$B$66,LARGE((Starter!$G$1:$G$66=$C$5)*(ROW(Starter!$G$1:$G$66)),COUNTIF(Starter!$G$1:$G$66,$C$5)+1-ROW(C13))),"")</f>
        <v/>
      </c>
      <c r="C22" s="175" t="str">
        <f t="array" ref="C22">IFERROR(INDEX(Starter!$C$1:$C$66,LARGE((Starter!$G$1:$G$66=$C$5)*(ROW(Starter!$G$1:$G$66)),COUNTIF(Starter!$G$1:$G$66,$C$5)+1-ROW(D13))),"")</f>
        <v/>
      </c>
      <c r="D22" s="175" t="str">
        <f t="array" ref="D22">IFERROR(INDEX(Starter!$D$1:$D$66,LARGE((Starter!$G$1:$G$66=$C$5)*(ROW(Starter!$G$1:$G$66)),COUNTIF(Starter!$G$1:$G$66,$C$5)+1-ROW(D13))),"")</f>
        <v/>
      </c>
      <c r="E22" s="102"/>
      <c r="F22" s="103" t="str">
        <f t="array" ref="F22">IFERROR(INDEX(Starter!$G$1:$G$66,LARGE((Starter!$G$1:$G$66=$C$5)*(ROW(Starter!$G$1:$G$66)),COUNTIF(Starter!$G$1:$G$66,$C$5)+1-ROW(C13))),"")</f>
        <v/>
      </c>
      <c r="G22" s="104"/>
      <c r="Q22" s="101"/>
    </row>
    <row r="23" spans="1:17" ht="27" customHeight="1">
      <c r="A23" s="174" t="str">
        <f t="array" ref="A23">IFERROR(INDEX(Starter!$A$1:$A$66,LARGE((Starter!$G$1:$G$66=$C$5)*(ROW(Starter!$G$1:$G$66)),COUNTIF(Starter!$G$1:$G$66,$C$5)+1-ROW(A14))),"")</f>
        <v/>
      </c>
      <c r="B23" s="295" t="str">
        <f t="array" ref="B23">IFERROR(INDEX(Starter!$B$1:$B$66,LARGE((Starter!$G$1:$G$66=$C$5)*(ROW(Starter!$G$1:$G$66)),COUNTIF(Starter!$G$1:$G$66,$C$5)+1-ROW(C14))),"")</f>
        <v/>
      </c>
      <c r="C23" s="175" t="str">
        <f t="array" ref="C23">IFERROR(INDEX(Starter!$C$1:$C$66,LARGE((Starter!$G$1:$G$66=$C$5)*(ROW(Starter!$G$1:$G$66)),COUNTIF(Starter!$G$1:$G$66,$C$5)+1-ROW(D14))),"")</f>
        <v/>
      </c>
      <c r="D23" s="175" t="str">
        <f t="array" ref="D23">IFERROR(INDEX(Starter!$D$1:$D$66,LARGE((Starter!$G$1:$G$66=$C$5)*(ROW(Starter!$G$1:$G$66)),COUNTIF(Starter!$G$1:$G$66,$C$5)+1-ROW(D14))),"")</f>
        <v/>
      </c>
      <c r="E23" s="102"/>
      <c r="F23" s="103" t="str">
        <f t="array" ref="F23">IFERROR(INDEX(Starter!$G$1:$G$66,LARGE((Starter!$G$1:$G$66=$C$5)*(ROW(Starter!$G$1:$G$66)),COUNTIF(Starter!$G$1:$G$66,$C$5)+1-ROW(C14))),"")</f>
        <v/>
      </c>
      <c r="G23" s="104"/>
    </row>
    <row r="24" spans="1:17" ht="27" customHeight="1">
      <c r="A24" s="174" t="str">
        <f t="array" ref="A24">IFERROR(INDEX(Starter!$A$1:$A$66,LARGE((Starter!$G$1:$G$66=$C$5)*(ROW(Starter!$G$1:$G$66)),COUNTIF(Starter!$G$1:$G$66,$C$5)+1-ROW(A15))),"")</f>
        <v/>
      </c>
      <c r="B24" s="295" t="str">
        <f t="array" ref="B24">IFERROR(INDEX(Starter!$B$1:$B$66,LARGE((Starter!$G$1:$G$66=$C$5)*(ROW(Starter!$G$1:$G$66)),COUNTIF(Starter!$G$1:$G$66,$C$5)+1-ROW(C15))),"")</f>
        <v/>
      </c>
      <c r="C24" s="175" t="str">
        <f t="array" ref="C24">IFERROR(INDEX(Starter!$C$1:$C$66,LARGE((Starter!$G$1:$G$66=$C$5)*(ROW(Starter!$G$1:$G$66)),COUNTIF(Starter!$G$1:$G$66,$C$5)+1-ROW(D15))),"")</f>
        <v/>
      </c>
      <c r="D24" s="175" t="str">
        <f t="array" ref="D24">IFERROR(INDEX(Starter!$D$1:$D$66,LARGE((Starter!$G$1:$G$66=$C$5)*(ROW(Starter!$G$1:$G$66)),COUNTIF(Starter!$G$1:$G$66,$C$5)+1-ROW(D15))),"")</f>
        <v/>
      </c>
      <c r="E24" s="102"/>
      <c r="F24" s="103" t="str">
        <f t="array" ref="F24">IFERROR(INDEX(Starter!$G$1:$G$66,LARGE((Starter!$G$1:$G$66=$C$5)*(ROW(Starter!$G$1:$G$66)),COUNTIF(Starter!$G$1:$G$66,$C$5)+1-ROW(C15))),"")</f>
        <v/>
      </c>
      <c r="G24" s="104"/>
    </row>
    <row r="25" spans="1:17" ht="27" customHeight="1">
      <c r="A25" s="174" t="str">
        <f t="array" ref="A25">IFERROR(INDEX(Starter!$A$1:$A$66,LARGE((Starter!$G$1:$G$66=$C$5)*(ROW(Starter!$G$1:$G$66)),COUNTIF(Starter!$G$1:$G$66,$C$5)+1-ROW(A16))),"")</f>
        <v/>
      </c>
      <c r="B25" s="295" t="str">
        <f t="array" ref="B25">IFERROR(INDEX(Starter!$B$1:$B$66,LARGE((Starter!$G$1:$G$66=$C$5)*(ROW(Starter!$G$1:$G$66)),COUNTIF(Starter!$G$1:$G$66,$C$5)+1-ROW(C16))),"")</f>
        <v/>
      </c>
      <c r="C25" s="175" t="str">
        <f t="array" ref="C25">IFERROR(INDEX(Starter!$C$1:$C$66,LARGE((Starter!$G$1:$G$66=$C$5)*(ROW(Starter!$G$1:$G$66)),COUNTIF(Starter!$G$1:$G$66,$C$5)+1-ROW(D16))),"")</f>
        <v/>
      </c>
      <c r="D25" s="175" t="str">
        <f t="array" ref="D25">IFERROR(INDEX(Starter!$D$1:$D$66,LARGE((Starter!$G$1:$G$66=$C$5)*(ROW(Starter!$G$1:$G$66)),COUNTIF(Starter!$G$1:$G$66,$C$5)+1-ROW(D16))),"")</f>
        <v/>
      </c>
      <c r="E25" s="102"/>
      <c r="F25" s="103" t="str">
        <f t="array" ref="F25">IFERROR(INDEX(Starter!$G$1:$G$66,LARGE((Starter!$G$1:$G$66=$C$5)*(ROW(Starter!$G$1:$G$66)),COUNTIF(Starter!$G$1:$G$66,$C$5)+1-ROW(C16))),"")</f>
        <v/>
      </c>
      <c r="G25" s="104"/>
    </row>
    <row r="26" spans="1:17" ht="27" customHeight="1">
      <c r="A26" s="174" t="str">
        <f t="array" ref="A26">IFERROR(INDEX(Starter!$A$1:$A$66,LARGE((Starter!$G$1:$G$66=$C$5)*(ROW(Starter!$G$1:$G$66)),COUNTIF(Starter!$G$1:$G$66,$C$5)+1-ROW(A17))),"")</f>
        <v/>
      </c>
      <c r="B26" s="295" t="str">
        <f t="array" ref="B26">IFERROR(INDEX(Starter!$B$1:$B$66,LARGE((Starter!$G$1:$G$66=$C$5)*(ROW(Starter!$G$1:$G$66)),COUNTIF(Starter!$G$1:$G$66,$C$5)+1-ROW(C17))),"")</f>
        <v/>
      </c>
      <c r="C26" s="175" t="str">
        <f t="array" ref="C26">IFERROR(INDEX(Starter!$C$1:$C$66,LARGE((Starter!$G$1:$G$66=$C$5)*(ROW(Starter!$G$1:$G$66)),COUNTIF(Starter!$G$1:$G$66,$C$5)+1-ROW(D17))),"")</f>
        <v/>
      </c>
      <c r="D26" s="175" t="str">
        <f t="array" ref="D26">IFERROR(INDEX(Starter!$D$1:$D$66,LARGE((Starter!$G$1:$G$66=$C$5)*(ROW(Starter!$G$1:$G$66)),COUNTIF(Starter!$G$1:$G$66,$C$5)+1-ROW(D17))),"")</f>
        <v/>
      </c>
      <c r="E26" s="102"/>
      <c r="F26" s="103" t="str">
        <f t="array" ref="F26">IFERROR(INDEX(Starter!$G$1:$G$66,LARGE((Starter!$G$1:$G$66=$C$5)*(ROW(Starter!$G$1:$G$66)),COUNTIF(Starter!$G$1:$G$66,$C$5)+1-ROW(C17))),"")</f>
        <v/>
      </c>
      <c r="G26" s="104"/>
    </row>
    <row r="27" spans="1:17" ht="27" customHeight="1">
      <c r="A27" s="174" t="str">
        <f t="array" ref="A27">IFERROR(INDEX(Starter!$A$1:$A$66,LARGE((Starter!$G$1:$G$66=$C$5)*(ROW(Starter!$G$1:$G$66)),COUNTIF(Starter!$G$1:$G$66,$C$5)+1-ROW(A18))),"")</f>
        <v/>
      </c>
      <c r="B27" s="295" t="str">
        <f t="array" ref="B27">IFERROR(INDEX(Starter!$B$1:$B$66,LARGE((Starter!$G$1:$G$66=$C$5)*(ROW(Starter!$G$1:$G$66)),COUNTIF(Starter!$G$1:$G$66,$C$5)+1-ROW(C18))),"")</f>
        <v/>
      </c>
      <c r="C27" s="175" t="str">
        <f t="array" ref="C27">IFERROR(INDEX(Starter!$C$1:$C$66,LARGE((Starter!$G$1:$G$66=$C$5)*(ROW(Starter!$G$1:$G$66)),COUNTIF(Starter!$G$1:$G$66,$C$5)+1-ROW(D18))),"")</f>
        <v/>
      </c>
      <c r="D27" s="175" t="str">
        <f t="array" ref="D27">IFERROR(INDEX(Starter!$D$1:$D$66,LARGE((Starter!$G$1:$G$66=$C$5)*(ROW(Starter!$G$1:$G$66)),COUNTIF(Starter!$G$1:$G$66,$C$5)+1-ROW(D18))),"")</f>
        <v/>
      </c>
      <c r="E27" s="102"/>
      <c r="F27" s="103" t="str">
        <f t="array" ref="F27">IFERROR(INDEX(Starter!$G$1:$G$66,LARGE((Starter!$G$1:$G$66=$C$5)*(ROW(Starter!$G$1:$G$66)),COUNTIF(Starter!$G$1:$G$66,$C$5)+1-ROW(C18))),"")</f>
        <v/>
      </c>
      <c r="G27" s="104"/>
    </row>
    <row r="28" spans="1:17" ht="27" customHeight="1">
      <c r="A28" s="174" t="str">
        <f t="array" ref="A28">IFERROR(INDEX(Starter!$A$1:$A$66,LARGE((Starter!$G$1:$G$66=$C$5)*(ROW(Starter!$G$1:$G$66)),COUNTIF(Starter!$G$1:$G$66,$C$5)+1-ROW(A19))),"")</f>
        <v/>
      </c>
      <c r="B28" s="295" t="str">
        <f t="array" ref="B28">IFERROR(INDEX(Starter!$B$1:$B$66,LARGE((Starter!$G$1:$G$66=$C$5)*(ROW(Starter!$G$1:$G$66)),COUNTIF(Starter!$G$1:$G$66,$C$5)+1-ROW(C19))),"")</f>
        <v/>
      </c>
      <c r="C28" s="175" t="str">
        <f t="array" ref="C28">IFERROR(INDEX(Starter!$C$1:$C$66,LARGE((Starter!$G$1:$G$66=$C$5)*(ROW(Starter!$G$1:$G$66)),COUNTIF(Starter!$G$1:$G$66,$C$5)+1-ROW(D19))),"")</f>
        <v/>
      </c>
      <c r="D28" s="175" t="str">
        <f t="array" ref="D28">IFERROR(INDEX(Starter!$D$1:$D$66,LARGE((Starter!$G$1:$G$66=$C$5)*(ROW(Starter!$G$1:$G$66)),COUNTIF(Starter!$G$1:$G$66,$C$5)+1-ROW(D19))),"")</f>
        <v/>
      </c>
      <c r="E28" s="102"/>
      <c r="F28" s="103" t="str">
        <f t="array" ref="F28">IFERROR(INDEX(Starter!$G$1:$G$66,LARGE((Starter!$G$1:$G$66=$C$5)*(ROW(Starter!$G$1:$G$66)),COUNTIF(Starter!$G$1:$G$66,$C$5)+1-ROW(C19))),"")</f>
        <v/>
      </c>
      <c r="G28" s="104"/>
    </row>
    <row r="29" spans="1:17" ht="27" customHeight="1">
      <c r="A29" s="174" t="str">
        <f t="array" ref="A29">IFERROR(INDEX(Starter!$A$1:$A$66,LARGE((Starter!$G$1:$G$66=$C$5)*(ROW(Starter!$G$1:$G$66)),COUNTIF(Starter!$G$1:$G$66,$C$5)+1-ROW(A20))),"")</f>
        <v/>
      </c>
      <c r="B29" s="295" t="str">
        <f t="array" ref="B29">IFERROR(INDEX(Starter!$B$1:$B$66,LARGE((Starter!$G$1:$G$66=$C$5)*(ROW(Starter!$G$1:$G$66)),COUNTIF(Starter!$G$1:$G$66,$C$5)+1-ROW(C20))),"")</f>
        <v/>
      </c>
      <c r="C29" s="175" t="str">
        <f t="array" ref="C29">IFERROR(INDEX(Starter!$C$1:$C$66,LARGE((Starter!$G$1:$G$66=$C$5)*(ROW(Starter!$G$1:$G$66)),COUNTIF(Starter!$G$1:$G$66,$C$5)+1-ROW(D20))),"")</f>
        <v/>
      </c>
      <c r="D29" s="175" t="str">
        <f t="array" ref="D29">IFERROR(INDEX(Starter!$D$1:$D$66,LARGE((Starter!$G$1:$G$66=$C$5)*(ROW(Starter!$G$1:$G$66)),COUNTIF(Starter!$G$1:$G$66,$C$5)+1-ROW(D20))),"")</f>
        <v/>
      </c>
      <c r="E29" s="102"/>
      <c r="F29" s="103" t="str">
        <f t="array" ref="F29">IFERROR(INDEX(Starter!$G$1:$G$66,LARGE((Starter!$G$1:$G$66=$C$5)*(ROW(Starter!$G$1:$G$66)),COUNTIF(Starter!$G$1:$G$66,$C$5)+1-ROW(C20))),"")</f>
        <v/>
      </c>
      <c r="G29" s="104"/>
    </row>
    <row r="30" spans="1:17" ht="27" customHeight="1">
      <c r="A30" s="174" t="str">
        <f t="array" ref="A30">IFERROR(INDEX(Starter!$A$1:$A$66,LARGE((Starter!$G$1:$G$66=$C$5)*(ROW(Starter!$G$1:$G$66)),COUNTIF(Starter!$G$1:$G$66,$C$5)+1-ROW(A21))),"")</f>
        <v/>
      </c>
      <c r="B30" s="295" t="str">
        <f t="array" ref="B30">IFERROR(INDEX(Starter!$B$1:$B$66,LARGE((Starter!$G$1:$G$66=$C$5)*(ROW(Starter!$G$1:$G$66)),COUNTIF(Starter!$G$1:$G$66,$C$5)+1-ROW(C21))),"")</f>
        <v/>
      </c>
      <c r="C30" s="175" t="str">
        <f t="array" ref="C30">IFERROR(INDEX(Starter!$C$1:$C$66,LARGE((Starter!$G$1:$G$66=$C$5)*(ROW(Starter!$G$1:$G$66)),COUNTIF(Starter!$G$1:$G$66,$C$5)+1-ROW(D21))),"")</f>
        <v/>
      </c>
      <c r="D30" s="175" t="str">
        <f t="array" ref="D30">IFERROR(INDEX(Starter!$D$1:$D$66,LARGE((Starter!$G$1:$G$66=$C$5)*(ROW(Starter!$G$1:$G$66)),COUNTIF(Starter!$G$1:$G$66,$C$5)+1-ROW(D21))),"")</f>
        <v/>
      </c>
      <c r="E30" s="102"/>
      <c r="F30" s="103" t="str">
        <f t="array" ref="F30">IFERROR(INDEX(Starter!$G$1:$G$66,LARGE((Starter!$G$1:$G$66=$C$5)*(ROW(Starter!$G$1:$G$66)),COUNTIF(Starter!$G$1:$G$66,$C$5)+1-ROW(C21))),"")</f>
        <v/>
      </c>
      <c r="G30" s="104"/>
    </row>
    <row r="31" spans="1:17" ht="27" customHeight="1">
      <c r="A31" s="174" t="str">
        <f t="array" ref="A31">IFERROR(INDEX(Starter!$A$1:$A$66,LARGE((Starter!$G$1:$G$66=$C$5)*(ROW(Starter!$G$1:$G$66)),COUNTIF(Starter!$G$1:$G$66,$C$5)+1-ROW(A22))),"")</f>
        <v/>
      </c>
      <c r="B31" s="295" t="str">
        <f t="array" ref="B31">IFERROR(INDEX(Starter!$B$1:$B$66,LARGE((Starter!$G$1:$G$66=$C$5)*(ROW(Starter!$G$1:$G$66)),COUNTIF(Starter!$G$1:$G$66,$C$5)+1-ROW(C22))),"")</f>
        <v/>
      </c>
      <c r="C31" s="175" t="str">
        <f t="array" ref="C31">IFERROR(INDEX(Starter!$C$1:$C$66,LARGE((Starter!$G$1:$G$66=$C$5)*(ROW(Starter!$G$1:$G$66)),COUNTIF(Starter!$G$1:$G$66,$C$5)+1-ROW(D22))),"")</f>
        <v/>
      </c>
      <c r="D31" s="175" t="str">
        <f t="array" ref="D31">IFERROR(INDEX(Starter!$D$1:$D$66,LARGE((Starter!$G$1:$G$66=$C$5)*(ROW(Starter!$G$1:$G$66)),COUNTIF(Starter!$G$1:$G$66,$C$5)+1-ROW(D22))),"")</f>
        <v/>
      </c>
      <c r="E31" s="102"/>
      <c r="F31" s="103" t="str">
        <f t="array" ref="F31">IFERROR(INDEX(Starter!$G$1:$G$66,LARGE((Starter!$G$1:$G$66=$C$5)*(ROW(Starter!$G$1:$G$66)),COUNTIF(Starter!$G$1:$G$66,$C$5)+1-ROW(C22))),"")</f>
        <v/>
      </c>
      <c r="G31" s="104"/>
    </row>
    <row r="32" spans="1:17" ht="27" customHeight="1">
      <c r="A32" s="174" t="str">
        <f t="array" ref="A32">IFERROR(INDEX(Starter!$A$1:$A$66,LARGE((Starter!$G$1:$G$66=$C$5)*(ROW(Starter!$G$1:$G$66)),COUNTIF(Starter!$G$1:$G$66,$C$5)+1-ROW(A23))),"")</f>
        <v/>
      </c>
      <c r="B32" s="295" t="str">
        <f t="array" ref="B32">IFERROR(INDEX(Starter!$B$1:$B$66,LARGE((Starter!$G$1:$G$66=$C$5)*(ROW(Starter!$G$1:$G$66)),COUNTIF(Starter!$G$1:$G$66,$C$5)+1-ROW(C23))),"")</f>
        <v/>
      </c>
      <c r="C32" s="175" t="str">
        <f t="array" ref="C32">IFERROR(INDEX(Starter!$C$1:$C$66,LARGE((Starter!$G$1:$G$66=$C$5)*(ROW(Starter!$G$1:$G$66)),COUNTIF(Starter!$G$1:$G$66,$C$5)+1-ROW(D23))),"")</f>
        <v/>
      </c>
      <c r="D32" s="175" t="str">
        <f t="array" ref="D32">IFERROR(INDEX(Starter!$D$1:$D$66,LARGE((Starter!$G$1:$G$66=$C$5)*(ROW(Starter!$G$1:$G$66)),COUNTIF(Starter!$G$1:$G$66,$C$5)+1-ROW(D23))),"")</f>
        <v/>
      </c>
      <c r="E32" s="102"/>
      <c r="F32" s="103" t="str">
        <f t="array" ref="F32">IFERROR(INDEX(Starter!$G$1:$G$66,LARGE((Starter!$G$1:$G$66=$C$5)*(ROW(Starter!$G$1:$G$66)),COUNTIF(Starter!$G$1:$G$66,$C$5)+1-ROW(C23))),"")</f>
        <v/>
      </c>
      <c r="G32" s="104"/>
    </row>
    <row r="33" spans="1:7" ht="27" customHeight="1">
      <c r="A33" s="174" t="str">
        <f t="array" ref="A33">IFERROR(INDEX(Starter!$A$1:$A$66,LARGE((Starter!$G$1:$G$66=$C$5)*(ROW(Starter!$G$1:$G$66)),COUNTIF(Starter!$G$1:$G$66,$C$5)+1-ROW(A24))),"")</f>
        <v/>
      </c>
      <c r="B33" s="295" t="str">
        <f t="array" ref="B33">IFERROR(INDEX(Starter!$B$1:$B$66,LARGE((Starter!$G$1:$G$66=$C$5)*(ROW(Starter!$G$1:$G$66)),COUNTIF(Starter!$G$1:$G$66,$C$5)+1-ROW(C24))),"")</f>
        <v/>
      </c>
      <c r="C33" s="175" t="str">
        <f t="array" ref="C33">IFERROR(INDEX(Starter!$C$1:$C$66,LARGE((Starter!$G$1:$G$66=$C$5)*(ROW(Starter!$G$1:$G$66)),COUNTIF(Starter!$G$1:$G$66,$C$5)+1-ROW(D24))),"")</f>
        <v/>
      </c>
      <c r="D33" s="175" t="str">
        <f t="array" ref="D33">IFERROR(INDEX(Starter!$D$1:$D$66,LARGE((Starter!$G$1:$G$66=$C$5)*(ROW(Starter!$G$1:$G$66)),COUNTIF(Starter!$G$1:$G$66,$C$5)+1-ROW(D24))),"")</f>
        <v/>
      </c>
      <c r="E33" s="102"/>
      <c r="F33" s="103" t="str">
        <f t="array" ref="F33">IFERROR(INDEX(Starter!$G$1:$G$66,LARGE((Starter!$G$1:$G$66=$C$5)*(ROW(Starter!$G$1:$G$66)),COUNTIF(Starter!$G$1:$G$66,$C$5)+1-ROW(C24))),"")</f>
        <v/>
      </c>
      <c r="G33" s="104"/>
    </row>
    <row r="34" spans="1:7" ht="27" customHeight="1">
      <c r="A34" s="174" t="str">
        <f t="array" ref="A34">IFERROR(INDEX(Starter!$A$1:$A$66,LARGE((Starter!$G$1:$G$66=$C$5)*(ROW(Starter!$G$1:$G$66)),COUNTIF(Starter!$G$1:$G$66,$C$5)+1-ROW(A25))),"")</f>
        <v/>
      </c>
      <c r="B34" s="295" t="str">
        <f t="array" ref="B34">IFERROR(INDEX(Starter!$B$1:$B$66,LARGE((Starter!$G$1:$G$66=$C$5)*(ROW(Starter!$G$1:$G$66)),COUNTIF(Starter!$G$1:$G$66,$C$5)+1-ROW(C25))),"")</f>
        <v/>
      </c>
      <c r="C34" s="175" t="str">
        <f t="array" ref="C34">IFERROR(INDEX(Starter!$C$1:$C$66,LARGE((Starter!$G$1:$G$66=$C$5)*(ROW(Starter!$G$1:$G$66)),COUNTIF(Starter!$G$1:$G$66,$C$5)+1-ROW(D25))),"")</f>
        <v/>
      </c>
      <c r="D34" s="175" t="str">
        <f t="array" ref="D34">IFERROR(INDEX(Starter!$D$1:$D$66,LARGE((Starter!$G$1:$G$66=$C$5)*(ROW(Starter!$G$1:$G$66)),COUNTIF(Starter!$G$1:$G$66,$C$5)+1-ROW(D25))),"")</f>
        <v/>
      </c>
      <c r="E34" s="102"/>
      <c r="F34" s="103" t="str">
        <f t="array" ref="F34">IFERROR(INDEX(Starter!$G$1:$G$66,LARGE((Starter!$G$1:$G$66=$C$5)*(ROW(Starter!$G$1:$G$66)),COUNTIF(Starter!$G$1:$G$66,$C$5)+1-ROW(C25))),"")</f>
        <v/>
      </c>
      <c r="G34" s="104"/>
    </row>
    <row r="35" spans="1:7" ht="27" customHeight="1">
      <c r="A35" s="174" t="str">
        <f t="array" ref="A35">IFERROR(INDEX(Starter!$A$1:$A$66,LARGE((Starter!$G$1:$G$66=$C$5)*(ROW(Starter!$G$1:$G$66)),COUNTIF(Starter!$G$1:$G$66,$C$5)+1-ROW(A26))),"")</f>
        <v/>
      </c>
      <c r="B35" s="295" t="str">
        <f t="array" ref="B35">IFERROR(INDEX(Starter!$B$1:$B$66,LARGE((Starter!$G$1:$G$66=$C$5)*(ROW(Starter!$G$1:$G$66)),COUNTIF(Starter!$G$1:$G$66,$C$5)+1-ROW(C26))),"")</f>
        <v/>
      </c>
      <c r="C35" s="175" t="str">
        <f t="array" ref="C35">IFERROR(INDEX(Starter!$C$1:$C$66,LARGE((Starter!$G$1:$G$66=$C$5)*(ROW(Starter!$G$1:$G$66)),COUNTIF(Starter!$G$1:$G$66,$C$5)+1-ROW(D26))),"")</f>
        <v/>
      </c>
      <c r="D35" s="175" t="str">
        <f t="array" ref="D35">IFERROR(INDEX(Starter!$D$1:$D$66,LARGE((Starter!$G$1:$G$66=$C$5)*(ROW(Starter!$G$1:$G$66)),COUNTIF(Starter!$G$1:$G$66,$C$5)+1-ROW(D26))),"")</f>
        <v/>
      </c>
      <c r="E35" s="102"/>
      <c r="F35" s="103" t="str">
        <f t="array" ref="F35">IFERROR(INDEX(Starter!$G$1:$G$66,LARGE((Starter!$G$1:$G$66=$C$5)*(ROW(Starter!$G$1:$G$66)),COUNTIF(Starter!$G$1:$G$66,$C$5)+1-ROW(C26))),"")</f>
        <v/>
      </c>
      <c r="G35" s="104"/>
    </row>
    <row r="36" spans="1:7" ht="27" customHeight="1">
      <c r="A36" s="174" t="str">
        <f t="array" ref="A36">IFERROR(INDEX(Starter!$A$1:$A$66,LARGE((Starter!$G$1:$G$66=$C$5)*(ROW(Starter!$G$1:$G$66)),COUNTIF(Starter!$G$1:$G$66,$C$5)+1-ROW(A27))),"")</f>
        <v/>
      </c>
      <c r="B36" s="295" t="str">
        <f t="array" ref="B36">IFERROR(INDEX(Starter!$B$1:$B$66,LARGE((Starter!$G$1:$G$66=$C$5)*(ROW(Starter!$G$1:$G$66)),COUNTIF(Starter!$G$1:$G$66,$C$5)+1-ROW(C27))),"")</f>
        <v/>
      </c>
      <c r="C36" s="175" t="str">
        <f t="array" ref="C36">IFERROR(INDEX(Starter!$C$1:$C$66,LARGE((Starter!$G$1:$G$66=$C$5)*(ROW(Starter!$G$1:$G$66)),COUNTIF(Starter!$G$1:$G$66,$C$5)+1-ROW(D27))),"")</f>
        <v/>
      </c>
      <c r="D36" s="175" t="str">
        <f t="array" ref="D36">IFERROR(INDEX(Starter!$D$1:$D$66,LARGE((Starter!$G$1:$G$66=$C$5)*(ROW(Starter!$G$1:$G$66)),COUNTIF(Starter!$G$1:$G$66,$C$5)+1-ROW(D27))),"")</f>
        <v/>
      </c>
      <c r="E36" s="102"/>
      <c r="F36" s="103" t="str">
        <f t="array" ref="F36">IFERROR(INDEX(Starter!$G$1:$G$66,LARGE((Starter!$G$1:$G$66=$C$5)*(ROW(Starter!$G$1:$G$66)),COUNTIF(Starter!$G$1:$G$66,$C$5)+1-ROW(C27))),"")</f>
        <v/>
      </c>
      <c r="G36" s="104"/>
    </row>
    <row r="37" spans="1:7" ht="27" customHeight="1">
      <c r="A37" s="174" t="str">
        <f t="array" ref="A37">IFERROR(INDEX(Starter!$A$1:$A$66,LARGE((Starter!$G$1:$G$66=$C$5)*(ROW(Starter!$G$1:$G$66)),COUNTIF(Starter!$G$1:$G$66,$C$5)+1-ROW(A28))),"")</f>
        <v/>
      </c>
      <c r="B37" s="295" t="str">
        <f t="array" ref="B37">IFERROR(INDEX(Starter!$B$1:$B$66,LARGE((Starter!$G$1:$G$66=$C$5)*(ROW(Starter!$G$1:$G$66)),COUNTIF(Starter!$G$1:$G$66,$C$5)+1-ROW(C28))),"")</f>
        <v/>
      </c>
      <c r="C37" s="175" t="str">
        <f t="array" ref="C37">IFERROR(INDEX(Starter!$C$1:$C$66,LARGE((Starter!$G$1:$G$66=$C$5)*(ROW(Starter!$G$1:$G$66)),COUNTIF(Starter!$G$1:$G$66,$C$5)+1-ROW(D28))),"")</f>
        <v/>
      </c>
      <c r="D37" s="175" t="str">
        <f t="array" ref="D37">IFERROR(INDEX(Starter!$D$1:$D$66,LARGE((Starter!$G$1:$G$66=$C$5)*(ROW(Starter!$G$1:$G$66)),COUNTIF(Starter!$G$1:$G$66,$C$5)+1-ROW(D28))),"")</f>
        <v/>
      </c>
      <c r="E37" s="102"/>
      <c r="F37" s="103" t="str">
        <f t="array" ref="F37">IFERROR(INDEX(Starter!$G$1:$G$66,LARGE((Starter!$G$1:$G$66=$C$5)*(ROW(Starter!$G$1:$G$66)),COUNTIF(Starter!$G$1:$G$66,$C$5)+1-ROW(C28))),"")</f>
        <v/>
      </c>
      <c r="G37" s="104"/>
    </row>
    <row r="38" spans="1:7" ht="27" customHeight="1">
      <c r="A38" s="174" t="str">
        <f t="array" ref="A38">IFERROR(INDEX(Starter!$A$1:$A$66,LARGE((Starter!$G$1:$G$66=$C$5)*(ROW(Starter!$G$1:$G$66)),COUNTIF(Starter!$G$1:$G$66,$C$5)+1-ROW(A29))),"")</f>
        <v/>
      </c>
      <c r="B38" s="295" t="str">
        <f t="array" ref="B38">IFERROR(INDEX(Starter!$B$1:$B$66,LARGE((Starter!$G$1:$G$66=$C$5)*(ROW(Starter!$G$1:$G$66)),COUNTIF(Starter!$G$1:$G$66,$C$5)+1-ROW(C29))),"")</f>
        <v/>
      </c>
      <c r="C38" s="175" t="str">
        <f t="array" ref="C38">IFERROR(INDEX(Starter!$C$1:$C$66,LARGE((Starter!$G$1:$G$66=$C$5)*(ROW(Starter!$G$1:$G$66)),COUNTIF(Starter!$G$1:$G$66,$C$5)+1-ROW(D29))),"")</f>
        <v/>
      </c>
      <c r="D38" s="175" t="str">
        <f t="array" ref="D38">IFERROR(INDEX(Starter!$D$1:$D$66,LARGE((Starter!$G$1:$G$66=$C$5)*(ROW(Starter!$G$1:$G$66)),COUNTIF(Starter!$G$1:$G$66,$C$5)+1-ROW(D29))),"")</f>
        <v/>
      </c>
      <c r="E38" s="102"/>
      <c r="F38" s="103" t="str">
        <f t="array" ref="F38">IFERROR(INDEX(Starter!$G$1:$G$66,LARGE((Starter!$G$1:$G$66=$C$5)*(ROW(Starter!$G$1:$G$66)),COUNTIF(Starter!$G$1:$G$66,$C$5)+1-ROW(C29))),"")</f>
        <v/>
      </c>
      <c r="G38" s="104"/>
    </row>
    <row r="39" spans="1:7" ht="27" customHeight="1">
      <c r="A39" s="174" t="str">
        <f t="array" ref="A39">IFERROR(INDEX(Starter!$A$1:$A$66,LARGE((Starter!$G$1:$G$66=$C$5)*(ROW(Starter!$G$1:$G$66)),COUNTIF(Starter!$G$1:$G$66,$C$5)+1-ROW(A30))),"")</f>
        <v/>
      </c>
      <c r="B39" s="295" t="str">
        <f t="array" ref="B39">IFERROR(INDEX(Starter!$B$1:$B$66,LARGE((Starter!$G$1:$G$66=$C$5)*(ROW(Starter!$G$1:$G$66)),COUNTIF(Starter!$G$1:$G$66,$C$5)+1-ROW(C30))),"")</f>
        <v/>
      </c>
      <c r="C39" s="175" t="str">
        <f t="array" ref="C39">IFERROR(INDEX(Starter!$C$1:$C$66,LARGE((Starter!$G$1:$G$66=$C$5)*(ROW(Starter!$G$1:$G$66)),COUNTIF(Starter!$G$1:$G$66,$C$5)+1-ROW(D30))),"")</f>
        <v/>
      </c>
      <c r="D39" s="175" t="str">
        <f t="array" ref="D39">IFERROR(INDEX(Starter!$D$1:$D$66,LARGE((Starter!$G$1:$G$66=$C$5)*(ROW(Starter!$G$1:$G$66)),COUNTIF(Starter!$G$1:$G$66,$C$5)+1-ROW(D30))),"")</f>
        <v/>
      </c>
      <c r="E39" s="102"/>
      <c r="F39" s="103" t="str">
        <f t="array" ref="F39">IFERROR(INDEX(Starter!$G$1:$G$66,LARGE((Starter!$G$1:$G$66=$C$5)*(ROW(Starter!$G$1:$G$66)),COUNTIF(Starter!$G$1:$G$66,$C$5)+1-ROW(C30))),"")</f>
        <v/>
      </c>
      <c r="G39" s="104"/>
    </row>
    <row r="40" spans="1:7" ht="27" customHeight="1">
      <c r="A40" s="174" t="str">
        <f t="array" ref="A40">IFERROR(INDEX(Starter!$A$1:$A$66,LARGE((Starter!$G$1:$G$66=$C$5)*(ROW(Starter!$G$1:$G$66)),COUNTIF(Starter!$G$1:$G$66,$C$5)+1-ROW(A31))),"")</f>
        <v/>
      </c>
      <c r="B40" s="295" t="str">
        <f t="array" ref="B40">IFERROR(INDEX(Starter!$B$1:$B$66,LARGE((Starter!$G$1:$G$66=$C$5)*(ROW(Starter!$G$1:$G$66)),COUNTIF(Starter!$G$1:$G$66,$C$5)+1-ROW(C31))),"")</f>
        <v/>
      </c>
      <c r="C40" s="175" t="str">
        <f t="array" ref="C40">IFERROR(INDEX(Starter!$C$1:$C$66,LARGE((Starter!$G$1:$G$66=$C$5)*(ROW(Starter!$G$1:$G$66)),COUNTIF(Starter!$G$1:$G$66,$C$5)+1-ROW(D31))),"")</f>
        <v/>
      </c>
      <c r="D40" s="175" t="str">
        <f t="array" ref="D40">IFERROR(INDEX(Starter!$D$1:$D$66,LARGE((Starter!$G$1:$G$66=$C$5)*(ROW(Starter!$G$1:$G$66)),COUNTIF(Starter!$G$1:$G$66,$C$5)+1-ROW(D31))),"")</f>
        <v/>
      </c>
      <c r="E40" s="102"/>
      <c r="F40" s="103" t="str">
        <f t="array" ref="F40">IFERROR(INDEX(Starter!$G$1:$G$66,LARGE((Starter!$G$1:$G$66=$C$5)*(ROW(Starter!$G$1:$G$66)),COUNTIF(Starter!$G$1:$G$66,$C$5)+1-ROW(C31))),"")</f>
        <v/>
      </c>
      <c r="G40" s="104"/>
    </row>
    <row r="41" spans="1:7" ht="27" customHeight="1">
      <c r="A41" s="174" t="str">
        <f t="array" ref="A41">IFERROR(INDEX(Starter!$A$1:$A$66,LARGE((Starter!$G$1:$G$66=$C$5)*(ROW(Starter!$G$1:$G$66)),COUNTIF(Starter!$G$1:$G$66,$C$5)+1-ROW(A32))),"")</f>
        <v/>
      </c>
      <c r="B41" s="295" t="str">
        <f t="array" ref="B41">IFERROR(INDEX(Starter!$B$1:$B$66,LARGE((Starter!$G$1:$G$66=$C$5)*(ROW(Starter!$G$1:$G$66)),COUNTIF(Starter!$G$1:$G$66,$C$5)+1-ROW(C32))),"")</f>
        <v/>
      </c>
      <c r="C41" s="175" t="str">
        <f t="array" ref="C41">IFERROR(INDEX(Starter!$C$1:$C$66,LARGE((Starter!$G$1:$G$66=$C$5)*(ROW(Starter!$G$1:$G$66)),COUNTIF(Starter!$G$1:$G$66,$C$5)+1-ROW(D32))),"")</f>
        <v/>
      </c>
      <c r="D41" s="175" t="str">
        <f t="array" ref="D41">IFERROR(INDEX(Starter!$D$1:$D$66,LARGE((Starter!$G$1:$G$66=$C$5)*(ROW(Starter!$G$1:$G$66)),COUNTIF(Starter!$G$1:$G$66,$C$5)+1-ROW(D32))),"")</f>
        <v/>
      </c>
      <c r="E41" s="102"/>
      <c r="F41" s="103" t="str">
        <f t="array" ref="F41">IFERROR(INDEX(Starter!$G$1:$G$66,LARGE((Starter!$G$1:$G$66=$C$5)*(ROW(Starter!$G$1:$G$66)),COUNTIF(Starter!$G$1:$G$66,$C$5)+1-ROW(C32))),"")</f>
        <v/>
      </c>
      <c r="G41" s="104"/>
    </row>
    <row r="42" spans="1:7" ht="27" customHeight="1">
      <c r="A42" s="174" t="str">
        <f t="array" ref="A42">IFERROR(INDEX(Starter!$A$1:$A$66,LARGE((Starter!$G$1:$G$66=$C$5)*(ROW(Starter!$G$1:$G$66)),COUNTIF(Starter!$G$1:$G$66,$C$5)+1-ROW(A33))),"")</f>
        <v/>
      </c>
      <c r="B42" s="295" t="str">
        <f t="array" ref="B42">IFERROR(INDEX(Starter!$B$1:$B$66,LARGE((Starter!$G$1:$G$66=$C$5)*(ROW(Starter!$G$1:$G$66)),COUNTIF(Starter!$G$1:$G$66,$C$5)+1-ROW(C33))),"")</f>
        <v/>
      </c>
      <c r="C42" s="175" t="str">
        <f t="array" ref="C42">IFERROR(INDEX(Starter!$C$1:$C$66,LARGE((Starter!$G$1:$G$66=$C$5)*(ROW(Starter!$G$1:$G$66)),COUNTIF(Starter!$G$1:$G$66,$C$5)+1-ROW(D33))),"")</f>
        <v/>
      </c>
      <c r="D42" s="175" t="str">
        <f t="array" ref="D42">IFERROR(INDEX(Starter!$D$1:$D$66,LARGE((Starter!$G$1:$G$66=$C$5)*(ROW(Starter!$G$1:$G$66)),COUNTIF(Starter!$G$1:$G$66,$C$5)+1-ROW(D33))),"")</f>
        <v/>
      </c>
      <c r="E42" s="102"/>
      <c r="F42" s="103" t="str">
        <f t="array" ref="F42">IFERROR(INDEX(Starter!$G$1:$G$66,LARGE((Starter!$G$1:$G$66=$C$5)*(ROW(Starter!$G$1:$G$66)),COUNTIF(Starter!$G$1:$G$66,$C$5)+1-ROW(C33))),"")</f>
        <v/>
      </c>
      <c r="G42" s="104"/>
    </row>
    <row r="43" spans="1:7" ht="27" customHeight="1">
      <c r="A43" s="174" t="str">
        <f t="array" ref="A43">IFERROR(INDEX(Starter!$A$1:$A$66,LARGE((Starter!$G$1:$G$66=$C$5)*(ROW(Starter!$G$1:$G$66)),COUNTIF(Starter!$G$1:$G$66,$C$5)+1-ROW(A34))),"")</f>
        <v/>
      </c>
      <c r="B43" s="295" t="str">
        <f t="array" ref="B43">IFERROR(INDEX(Starter!$B$1:$B$66,LARGE((Starter!$G$1:$G$66=$C$5)*(ROW(Starter!$G$1:$G$66)),COUNTIF(Starter!$G$1:$G$66,$C$5)+1-ROW(C34))),"")</f>
        <v/>
      </c>
      <c r="C43" s="175" t="str">
        <f t="array" ref="C43">IFERROR(INDEX(Starter!$C$1:$C$66,LARGE((Starter!$G$1:$G$66=$C$5)*(ROW(Starter!$G$1:$G$66)),COUNTIF(Starter!$G$1:$G$66,$C$5)+1-ROW(D34))),"")</f>
        <v/>
      </c>
      <c r="D43" s="175" t="str">
        <f t="array" ref="D43">IFERROR(INDEX(Starter!$D$1:$D$66,LARGE((Starter!$G$1:$G$66=$C$5)*(ROW(Starter!$G$1:$G$66)),COUNTIF(Starter!$G$1:$G$66,$C$5)+1-ROW(D34))),"")</f>
        <v/>
      </c>
      <c r="E43" s="102"/>
      <c r="F43" s="103" t="str">
        <f t="array" ref="F43">IFERROR(INDEX(Starter!$G$1:$G$66,LARGE((Starter!$G$1:$G$66=$C$5)*(ROW(Starter!$G$1:$G$66)),COUNTIF(Starter!$G$1:$G$66,$C$5)+1-ROW(C34))),"")</f>
        <v/>
      </c>
      <c r="G43" s="104"/>
    </row>
    <row r="44" spans="1:7" ht="27" customHeight="1">
      <c r="A44" s="174" t="str">
        <f t="array" ref="A44">IFERROR(INDEX(Starter!$A$1:$A$66,LARGE((Starter!$G$1:$G$66=$C$5)*(ROW(Starter!$G$1:$G$66)),COUNTIF(Starter!$G$1:$G$66,$C$5)+1-ROW(A35))),"")</f>
        <v/>
      </c>
      <c r="B44" s="295" t="str">
        <f t="array" ref="B44">IFERROR(INDEX(Starter!$B$1:$B$66,LARGE((Starter!$G$1:$G$66=$C$5)*(ROW(Starter!$G$1:$G$66)),COUNTIF(Starter!$G$1:$G$66,$C$5)+1-ROW(C35))),"")</f>
        <v/>
      </c>
      <c r="C44" s="175" t="str">
        <f t="array" ref="C44">IFERROR(INDEX(Starter!$C$1:$C$66,LARGE((Starter!$G$1:$G$66=$C$5)*(ROW(Starter!$G$1:$G$66)),COUNTIF(Starter!$G$1:$G$66,$C$5)+1-ROW(D35))),"")</f>
        <v/>
      </c>
      <c r="D44" s="175" t="str">
        <f t="array" ref="D44">IFERROR(INDEX(Starter!$D$1:$D$66,LARGE((Starter!$G$1:$G$66=$C$5)*(ROW(Starter!$G$1:$G$66)),COUNTIF(Starter!$G$1:$G$66,$C$5)+1-ROW(D35))),"")</f>
        <v/>
      </c>
      <c r="E44" s="102"/>
      <c r="F44" s="103" t="str">
        <f t="array" ref="F44">IFERROR(INDEX(Starter!$G$1:$G$66,LARGE((Starter!$G$1:$G$66=$C$5)*(ROW(Starter!$G$1:$G$66)),COUNTIF(Starter!$G$1:$G$66,$C$5)+1-ROW(C35))),"")</f>
        <v/>
      </c>
      <c r="G44" s="104"/>
    </row>
    <row r="45" spans="1:7" ht="27" customHeight="1">
      <c r="A45" s="174" t="str">
        <f t="array" ref="A45">IFERROR(INDEX(Starter!$A$1:$A$66,LARGE((Starter!$G$1:$G$66=$C$5)*(ROW(Starter!$G$1:$G$66)),COUNTIF(Starter!$G$1:$G$66,$C$5)+1-ROW(A36))),"")</f>
        <v/>
      </c>
      <c r="B45" s="295" t="str">
        <f t="array" ref="B45">IFERROR(INDEX(Starter!$B$1:$B$66,LARGE((Starter!$G$1:$G$66=$C$5)*(ROW(Starter!$G$1:$G$66)),COUNTIF(Starter!$G$1:$G$66,$C$5)+1-ROW(C36))),"")</f>
        <v/>
      </c>
      <c r="C45" s="175" t="str">
        <f t="array" ref="C45">IFERROR(INDEX(Starter!$C$1:$C$66,LARGE((Starter!$G$1:$G$66=$C$5)*(ROW(Starter!$G$1:$G$66)),COUNTIF(Starter!$G$1:$G$66,$C$5)+1-ROW(D36))),"")</f>
        <v/>
      </c>
      <c r="D45" s="175" t="str">
        <f t="array" ref="D45">IFERROR(INDEX(Starter!$D$1:$D$66,LARGE((Starter!$G$1:$G$66=$C$5)*(ROW(Starter!$G$1:$G$66)),COUNTIF(Starter!$G$1:$G$66,$C$5)+1-ROW(D36))),"")</f>
        <v/>
      </c>
      <c r="E45" s="102"/>
      <c r="F45" s="103" t="str">
        <f t="array" ref="F45">IFERROR(INDEX(Starter!$G$1:$G$66,LARGE((Starter!$G$1:$G$66=$C$5)*(ROW(Starter!$G$1:$G$66)),COUNTIF(Starter!$G$1:$G$66,$C$5)+1-ROW(C36))),"")</f>
        <v/>
      </c>
      <c r="G45" s="104"/>
    </row>
    <row r="46" spans="1:7" ht="27" customHeight="1">
      <c r="A46" s="174" t="str">
        <f t="array" ref="A46">IFERROR(INDEX(Starter!$A$1:$A$66,LARGE((Starter!$G$1:$G$66=$C$5)*(ROW(Starter!$G$1:$G$66)),COUNTIF(Starter!$G$1:$G$66,$C$5)+1-ROW(A37))),"")</f>
        <v/>
      </c>
      <c r="B46" s="295" t="str">
        <f t="array" ref="B46">IFERROR(INDEX(Starter!$B$1:$B$66,LARGE((Starter!$G$1:$G$66=$C$5)*(ROW(Starter!$G$1:$G$66)),COUNTIF(Starter!$G$1:$G$66,$C$5)+1-ROW(C37))),"")</f>
        <v/>
      </c>
      <c r="C46" s="175" t="str">
        <f t="array" ref="C46">IFERROR(INDEX(Starter!$C$1:$C$66,LARGE((Starter!$G$1:$G$66=$C$5)*(ROW(Starter!$G$1:$G$66)),COUNTIF(Starter!$G$1:$G$66,$C$5)+1-ROW(D37))),"")</f>
        <v/>
      </c>
      <c r="D46" s="175" t="str">
        <f t="array" ref="D46">IFERROR(INDEX(Starter!$D$1:$D$66,LARGE((Starter!$G$1:$G$66=$C$5)*(ROW(Starter!$G$1:$G$66)),COUNTIF(Starter!$G$1:$G$66,$C$5)+1-ROW(D37))),"")</f>
        <v/>
      </c>
      <c r="E46" s="102"/>
      <c r="F46" s="103" t="str">
        <f t="array" ref="F46">IFERROR(INDEX(Starter!$G$1:$G$66,LARGE((Starter!$G$1:$G$66=$C$5)*(ROW(Starter!$G$1:$G$66)),COUNTIF(Starter!$G$1:$G$66,$C$5)+1-ROW(C37))),"")</f>
        <v/>
      </c>
      <c r="G46" s="104"/>
    </row>
    <row r="47" spans="1:7" ht="27" customHeight="1">
      <c r="A47" s="174" t="str">
        <f t="array" ref="A47">IFERROR(INDEX(Starter!$A$1:$A$66,LARGE((Starter!$G$1:$G$66=$C$5)*(ROW(Starter!$G$1:$G$66)),COUNTIF(Starter!$G$1:$G$66,$C$5)+1-ROW(A38))),"")</f>
        <v/>
      </c>
      <c r="B47" s="295" t="str">
        <f t="array" ref="B47">IFERROR(INDEX(Starter!$B$1:$B$66,LARGE((Starter!$G$1:$G$66=$C$5)*(ROW(Starter!$G$1:$G$66)),COUNTIF(Starter!$G$1:$G$66,$C$5)+1-ROW(C38))),"")</f>
        <v/>
      </c>
      <c r="C47" s="175" t="str">
        <f t="array" ref="C47">IFERROR(INDEX(Starter!$C$1:$C$66,LARGE((Starter!$G$1:$G$66=$C$5)*(ROW(Starter!$G$1:$G$66)),COUNTIF(Starter!$G$1:$G$66,$C$5)+1-ROW(D38))),"")</f>
        <v/>
      </c>
      <c r="D47" s="175" t="str">
        <f t="array" ref="D47">IFERROR(INDEX(Starter!$D$1:$D$66,LARGE((Starter!$G$1:$G$66=$C$5)*(ROW(Starter!$G$1:$G$66)),COUNTIF(Starter!$G$1:$G$66,$C$5)+1-ROW(D38))),"")</f>
        <v/>
      </c>
      <c r="E47" s="102"/>
      <c r="F47" s="103" t="str">
        <f t="array" ref="F47">IFERROR(INDEX(Starter!$G$1:$G$66,LARGE((Starter!$G$1:$G$66=$C$5)*(ROW(Starter!$G$1:$G$66)),COUNTIF(Starter!$G$1:$G$66,$C$5)+1-ROW(C38))),"")</f>
        <v/>
      </c>
      <c r="G47" s="104"/>
    </row>
    <row r="48" spans="1:7" ht="27" customHeight="1">
      <c r="A48" s="174" t="str">
        <f t="array" ref="A48">IFERROR(INDEX(Starter!$A$1:$A$66,LARGE((Starter!$G$1:$G$66=$C$5)*(ROW(Starter!$G$1:$G$66)),COUNTIF(Starter!$G$1:$G$66,$C$5)+1-ROW(A39))),"")</f>
        <v/>
      </c>
      <c r="B48" s="295" t="str">
        <f t="array" ref="B48">IFERROR(INDEX(Starter!$B$1:$B$66,LARGE((Starter!$G$1:$G$66=$C$5)*(ROW(Starter!$G$1:$G$66)),COUNTIF(Starter!$G$1:$G$66,$C$5)+1-ROW(C39))),"")</f>
        <v/>
      </c>
      <c r="C48" s="175" t="str">
        <f t="array" ref="C48">IFERROR(INDEX(Starter!$C$1:$C$66,LARGE((Starter!$G$1:$G$66=$C$5)*(ROW(Starter!$G$1:$G$66)),COUNTIF(Starter!$G$1:$G$66,$C$5)+1-ROW(D39))),"")</f>
        <v/>
      </c>
      <c r="D48" s="175" t="str">
        <f t="array" ref="D48">IFERROR(INDEX(Starter!$D$1:$D$66,LARGE((Starter!$G$1:$G$66=$C$5)*(ROW(Starter!$G$1:$G$66)),COUNTIF(Starter!$G$1:$G$66,$C$5)+1-ROW(D39))),"")</f>
        <v/>
      </c>
      <c r="E48" s="102"/>
      <c r="F48" s="103" t="str">
        <f t="array" ref="F48">IFERROR(INDEX(Starter!$G$1:$G$66,LARGE((Starter!$G$1:$G$66=$C$5)*(ROW(Starter!$G$1:$G$66)),COUNTIF(Starter!$G$1:$G$66,$C$5)+1-ROW(C39))),"")</f>
        <v/>
      </c>
      <c r="G48" s="104"/>
    </row>
    <row r="49" spans="1:7" ht="27" customHeight="1">
      <c r="A49" s="174" t="str">
        <f t="array" ref="A49">IFERROR(INDEX(Starter!$A$1:$A$66,LARGE((Starter!$G$1:$G$66=$C$5)*(ROW(Starter!$G$1:$G$66)),COUNTIF(Starter!$G$1:$G$66,$C$5)+1-ROW(A40))),"")</f>
        <v/>
      </c>
      <c r="B49" s="295" t="str">
        <f t="array" ref="B49">IFERROR(INDEX(Starter!$B$1:$B$66,LARGE((Starter!$G$1:$G$66=$C$5)*(ROW(Starter!$G$1:$G$66)),COUNTIF(Starter!$G$1:$G$66,$C$5)+1-ROW(C40))),"")</f>
        <v/>
      </c>
      <c r="C49" s="175" t="str">
        <f t="array" ref="C49">IFERROR(INDEX(Starter!$C$1:$C$66,LARGE((Starter!$G$1:$G$66=$C$5)*(ROW(Starter!$G$1:$G$66)),COUNTIF(Starter!$G$1:$G$66,$C$5)+1-ROW(D40))),"")</f>
        <v/>
      </c>
      <c r="D49" s="175" t="str">
        <f t="array" ref="D49">IFERROR(INDEX(Starter!$D$1:$D$66,LARGE((Starter!$G$1:$G$66=$C$5)*(ROW(Starter!$G$1:$G$66)),COUNTIF(Starter!$G$1:$G$66,$C$5)+1-ROW(D40))),"")</f>
        <v/>
      </c>
      <c r="E49" s="102"/>
      <c r="F49" s="103" t="str">
        <f t="array" ref="F49">IFERROR(INDEX(Starter!$G$1:$G$66,LARGE((Starter!$G$1:$G$66=$C$5)*(ROW(Starter!$G$1:$G$66)),COUNTIF(Starter!$G$1:$G$66,$C$5)+1-ROW(C40))),"")</f>
        <v/>
      </c>
      <c r="G49" s="104"/>
    </row>
    <row r="50" spans="1:7" ht="27" customHeight="1">
      <c r="A50" s="174" t="str">
        <f t="array" ref="A50">IFERROR(INDEX(Starter!$A$1:$A$66,LARGE((Starter!$G$1:$G$66=$C$5)*(ROW(Starter!$G$1:$G$66)),COUNTIF(Starter!$G$1:$G$66,$C$5)+1-ROW(A41))),"")</f>
        <v/>
      </c>
      <c r="B50" s="295" t="str">
        <f t="array" ref="B50">IFERROR(INDEX(Starter!$B$1:$B$66,LARGE((Starter!$G$1:$G$66=$C$5)*(ROW(Starter!$G$1:$G$66)),COUNTIF(Starter!$G$1:$G$66,$C$5)+1-ROW(C41))),"")</f>
        <v/>
      </c>
      <c r="C50" s="175" t="str">
        <f t="array" ref="C50">IFERROR(INDEX(Starter!$C$1:$C$66,LARGE((Starter!$G$1:$G$66=$C$5)*(ROW(Starter!$G$1:$G$66)),COUNTIF(Starter!$G$1:$G$66,$C$5)+1-ROW(D41))),"")</f>
        <v/>
      </c>
      <c r="D50" s="175" t="str">
        <f t="array" ref="D50">IFERROR(INDEX(Starter!$D$1:$D$66,LARGE((Starter!$G$1:$G$66=$C$5)*(ROW(Starter!$G$1:$G$66)),COUNTIF(Starter!$G$1:$G$66,$C$5)+1-ROW(D41))),"")</f>
        <v/>
      </c>
      <c r="E50" s="102"/>
      <c r="F50" s="103" t="str">
        <f t="array" ref="F50">IFERROR(INDEX(Starter!$G$1:$G$66,LARGE((Starter!$G$1:$G$66=$C$5)*(ROW(Starter!$G$1:$G$66)),COUNTIF(Starter!$G$1:$G$66,$C$5)+1-ROW(C41))),"")</f>
        <v/>
      </c>
      <c r="G50" s="104"/>
    </row>
    <row r="51" spans="1:7" ht="27" customHeight="1">
      <c r="A51" s="174" t="str">
        <f t="array" ref="A51">IFERROR(INDEX(Starter!$A$1:$A$66,LARGE((Starter!$G$1:$G$66=$C$5)*(ROW(Starter!$G$1:$G$66)),COUNTIF(Starter!$G$1:$G$66,$C$5)+1-ROW(A42))),"")</f>
        <v/>
      </c>
      <c r="B51" s="295" t="str">
        <f t="array" ref="B51">IFERROR(INDEX(Starter!$B$1:$B$66,LARGE((Starter!$G$1:$G$66=$C$5)*(ROW(Starter!$G$1:$G$66)),COUNTIF(Starter!$G$1:$G$66,$C$5)+1-ROW(C42))),"")</f>
        <v/>
      </c>
      <c r="C51" s="175" t="str">
        <f t="array" ref="C51">IFERROR(INDEX(Starter!$C$1:$C$66,LARGE((Starter!$G$1:$G$66=$C$5)*(ROW(Starter!$G$1:$G$66)),COUNTIF(Starter!$G$1:$G$66,$C$5)+1-ROW(D42))),"")</f>
        <v/>
      </c>
      <c r="D51" s="175" t="str">
        <f t="array" ref="D51">IFERROR(INDEX(Starter!$D$1:$D$66,LARGE((Starter!$G$1:$G$66=$C$5)*(ROW(Starter!$G$1:$G$66)),COUNTIF(Starter!$G$1:$G$66,$C$5)+1-ROW(D42))),"")</f>
        <v/>
      </c>
      <c r="E51" s="102"/>
      <c r="F51" s="103" t="str">
        <f t="array" ref="F51">IFERROR(INDEX(Starter!$G$1:$G$66,LARGE((Starter!$G$1:$G$66=$C$5)*(ROW(Starter!$G$1:$G$66)),COUNTIF(Starter!$G$1:$G$66,$C$5)+1-ROW(C42))),"")</f>
        <v/>
      </c>
      <c r="G51" s="104"/>
    </row>
    <row r="52" spans="1:7" ht="27" customHeight="1">
      <c r="A52" s="174" t="str">
        <f t="array" ref="A52">IFERROR(INDEX(Starter!$A$1:$A$66,LARGE((Starter!$G$1:$G$66=$C$5)*(ROW(Starter!$G$1:$G$66)),COUNTIF(Starter!$G$1:$G$66,$C$5)+1-ROW(A43))),"")</f>
        <v/>
      </c>
      <c r="B52" s="295" t="str">
        <f t="array" ref="B52">IFERROR(INDEX(Starter!$B$1:$B$66,LARGE((Starter!$G$1:$G$66=$C$5)*(ROW(Starter!$G$1:$G$66)),COUNTIF(Starter!$G$1:$G$66,$C$5)+1-ROW(C43))),"")</f>
        <v/>
      </c>
      <c r="C52" s="175" t="str">
        <f t="array" ref="C52">IFERROR(INDEX(Starter!$C$1:$C$66,LARGE((Starter!$G$1:$G$66=$C$5)*(ROW(Starter!$G$1:$G$66)),COUNTIF(Starter!$G$1:$G$66,$C$5)+1-ROW(D43))),"")</f>
        <v/>
      </c>
      <c r="D52" s="175" t="str">
        <f t="array" ref="D52">IFERROR(INDEX(Starter!$D$1:$D$66,LARGE((Starter!$G$1:$G$66=$C$5)*(ROW(Starter!$G$1:$G$66)),COUNTIF(Starter!$G$1:$G$66,$C$5)+1-ROW(D43))),"")</f>
        <v/>
      </c>
      <c r="E52" s="102"/>
      <c r="F52" s="103" t="str">
        <f t="array" ref="F52">IFERROR(INDEX(Starter!$G$1:$G$66,LARGE((Starter!$G$1:$G$66=$C$5)*(ROW(Starter!$G$1:$G$66)),COUNTIF(Starter!$G$1:$G$66,$C$5)+1-ROW(C43))),"")</f>
        <v/>
      </c>
      <c r="G52" s="104"/>
    </row>
    <row r="53" spans="1:7" ht="27" customHeight="1">
      <c r="A53" s="174" t="str">
        <f t="array" ref="A53">IFERROR(INDEX(Starter!$A$1:$A$66,LARGE((Starter!$G$1:$G$66=$C$5)*(ROW(Starter!$G$1:$G$66)),COUNTIF(Starter!$G$1:$G$66,$C$5)+1-ROW(A44))),"")</f>
        <v/>
      </c>
      <c r="B53" s="295" t="str">
        <f t="array" ref="B53">IFERROR(INDEX(Starter!$B$1:$B$66,LARGE((Starter!$G$1:$G$66=$C$5)*(ROW(Starter!$G$1:$G$66)),COUNTIF(Starter!$G$1:$G$66,$C$5)+1-ROW(C44))),"")</f>
        <v/>
      </c>
      <c r="C53" s="175" t="str">
        <f t="array" ref="C53">IFERROR(INDEX(Starter!$C$1:$C$66,LARGE((Starter!$G$1:$G$66=$C$5)*(ROW(Starter!$G$1:$G$66)),COUNTIF(Starter!$G$1:$G$66,$C$5)+1-ROW(D44))),"")</f>
        <v/>
      </c>
      <c r="D53" s="175" t="str">
        <f t="array" ref="D53">IFERROR(INDEX(Starter!$D$1:$D$66,LARGE((Starter!$G$1:$G$66=$C$5)*(ROW(Starter!$G$1:$G$66)),COUNTIF(Starter!$G$1:$G$66,$C$5)+1-ROW(D44))),"")</f>
        <v/>
      </c>
      <c r="E53" s="102"/>
      <c r="F53" s="103" t="str">
        <f t="array" ref="F53">IFERROR(INDEX(Starter!$G$1:$G$66,LARGE((Starter!$G$1:$G$66=$C$5)*(ROW(Starter!$G$1:$G$66)),COUNTIF(Starter!$G$1:$G$66,$C$5)+1-ROW(C44))),"")</f>
        <v/>
      </c>
      <c r="G53" s="104"/>
    </row>
    <row r="54" spans="1:7" ht="27" customHeight="1">
      <c r="A54" s="174" t="str">
        <f t="array" ref="A54">IFERROR(INDEX(Starter!$A$1:$A$66,LARGE((Starter!$G$1:$G$66=$C$5)*(ROW(Starter!$G$1:$G$66)),COUNTIF(Starter!$G$1:$G$66,$C$5)+1-ROW(A45))),"")</f>
        <v/>
      </c>
      <c r="B54" s="295" t="str">
        <f t="array" ref="B54">IFERROR(INDEX(Starter!$B$1:$B$66,LARGE((Starter!$G$1:$G$66=$C$5)*(ROW(Starter!$G$1:$G$66)),COUNTIF(Starter!$G$1:$G$66,$C$5)+1-ROW(C45))),"")</f>
        <v/>
      </c>
      <c r="C54" s="175" t="str">
        <f t="array" ref="C54">IFERROR(INDEX(Starter!$C$1:$C$66,LARGE((Starter!$G$1:$G$66=$C$5)*(ROW(Starter!$G$1:$G$66)),COUNTIF(Starter!$G$1:$G$66,$C$5)+1-ROW(D45))),"")</f>
        <v/>
      </c>
      <c r="D54" s="175" t="str">
        <f t="array" ref="D54">IFERROR(INDEX(Starter!$D$1:$D$66,LARGE((Starter!$G$1:$G$66=$C$5)*(ROW(Starter!$G$1:$G$66)),COUNTIF(Starter!$G$1:$G$66,$C$5)+1-ROW(D45))),"")</f>
        <v/>
      </c>
      <c r="E54" s="102"/>
      <c r="F54" s="103" t="str">
        <f t="array" ref="F54">IFERROR(INDEX(Starter!$G$1:$G$66,LARGE((Starter!$G$1:$G$66=$C$5)*(ROW(Starter!$G$1:$G$66)),COUNTIF(Starter!$G$1:$G$66,$C$5)+1-ROW(C45))),"")</f>
        <v/>
      </c>
      <c r="G54" s="104"/>
    </row>
    <row r="55" spans="1:7" ht="27" customHeight="1">
      <c r="A55" s="174" t="str">
        <f t="array" ref="A55">IFERROR(INDEX(Starter!$A$1:$A$66,LARGE((Starter!$G$1:$G$66=$C$5)*(ROW(Starter!$G$1:$G$66)),COUNTIF(Starter!$G$1:$G$66,$C$5)+1-ROW(A46))),"")</f>
        <v/>
      </c>
      <c r="B55" s="295" t="str">
        <f t="array" ref="B55">IFERROR(INDEX(Starter!$B$1:$B$66,LARGE((Starter!$G$1:$G$66=$C$5)*(ROW(Starter!$G$1:$G$66)),COUNTIF(Starter!$G$1:$G$66,$C$5)+1-ROW(C46))),"")</f>
        <v/>
      </c>
      <c r="C55" s="175" t="str">
        <f t="array" ref="C55">IFERROR(INDEX(Starter!$C$1:$C$66,LARGE((Starter!$G$1:$G$66=$C$5)*(ROW(Starter!$G$1:$G$66)),COUNTIF(Starter!$G$1:$G$66,$C$5)+1-ROW(D46))),"")</f>
        <v/>
      </c>
      <c r="D55" s="175" t="str">
        <f t="array" ref="D55">IFERROR(INDEX(Starter!$D$1:$D$66,LARGE((Starter!$G$1:$G$66=$C$5)*(ROW(Starter!$G$1:$G$66)),COUNTIF(Starter!$G$1:$G$66,$C$5)+1-ROW(D46))),"")</f>
        <v/>
      </c>
      <c r="E55" s="102"/>
      <c r="F55" s="103" t="str">
        <f t="array" ref="F55">IFERROR(INDEX(Starter!$G$1:$G$66,LARGE((Starter!$G$1:$G$66=$C$5)*(ROW(Starter!$G$1:$G$66)),COUNTIF(Starter!$G$1:$G$66,$C$5)+1-ROW(C46))),"")</f>
        <v/>
      </c>
      <c r="G55" s="104"/>
    </row>
    <row r="56" spans="1:7" ht="27" customHeight="1">
      <c r="A56" s="174" t="str">
        <f t="array" ref="A56">IFERROR(INDEX(Starter!$A$1:$A$66,LARGE((Starter!$G$1:$G$66=$C$5)*(ROW(Starter!$G$1:$G$66)),COUNTIF(Starter!$G$1:$G$66,$C$5)+1-ROW(A47))),"")</f>
        <v/>
      </c>
      <c r="B56" s="295" t="str">
        <f t="array" ref="B56">IFERROR(INDEX(Starter!$B$1:$B$66,LARGE((Starter!$G$1:$G$66=$C$5)*(ROW(Starter!$G$1:$G$66)),COUNTIF(Starter!$G$1:$G$66,$C$5)+1-ROW(C47))),"")</f>
        <v/>
      </c>
      <c r="C56" s="175" t="str">
        <f t="array" ref="C56">IFERROR(INDEX(Starter!$C$1:$C$66,LARGE((Starter!$G$1:$G$66=$C$5)*(ROW(Starter!$G$1:$G$66)),COUNTIF(Starter!$G$1:$G$66,$C$5)+1-ROW(D47))),"")</f>
        <v/>
      </c>
      <c r="D56" s="175" t="str">
        <f t="array" ref="D56">IFERROR(INDEX(Starter!$D$1:$D$66,LARGE((Starter!$G$1:$G$66=$C$5)*(ROW(Starter!$G$1:$G$66)),COUNTIF(Starter!$G$1:$G$66,$C$5)+1-ROW(D47))),"")</f>
        <v/>
      </c>
      <c r="E56" s="102"/>
      <c r="F56" s="103" t="str">
        <f t="array" ref="F56">IFERROR(INDEX(Starter!$G$1:$G$66,LARGE((Starter!$G$1:$G$66=$C$5)*(ROW(Starter!$G$1:$G$66)),COUNTIF(Starter!$G$1:$G$66,$C$5)+1-ROW(C47))),"")</f>
        <v/>
      </c>
      <c r="G56" s="104"/>
    </row>
    <row r="57" spans="1:7" ht="27" customHeight="1">
      <c r="A57" s="174" t="str">
        <f t="array" ref="A57">IFERROR(INDEX(Starter!$A$1:$A$66,LARGE((Starter!$G$1:$G$66=$C$5)*(ROW(Starter!$G$1:$G$66)),COUNTIF(Starter!$G$1:$G$66,$C$5)+1-ROW(A48))),"")</f>
        <v/>
      </c>
      <c r="B57" s="295" t="str">
        <f t="array" ref="B57">IFERROR(INDEX(Starter!$B$1:$B$66,LARGE((Starter!$G$1:$G$66=$C$5)*(ROW(Starter!$G$1:$G$66)),COUNTIF(Starter!$G$1:$G$66,$C$5)+1-ROW(C48))),"")</f>
        <v/>
      </c>
      <c r="C57" s="175" t="str">
        <f t="array" ref="C57">IFERROR(INDEX(Starter!$C$1:$C$66,LARGE((Starter!$G$1:$G$66=$C$5)*(ROW(Starter!$G$1:$G$66)),COUNTIF(Starter!$G$1:$G$66,$C$5)+1-ROW(D48))),"")</f>
        <v/>
      </c>
      <c r="D57" s="175" t="str">
        <f t="array" ref="D57">IFERROR(INDEX(Starter!$D$1:$D$66,LARGE((Starter!$G$1:$G$66=$C$5)*(ROW(Starter!$G$1:$G$66)),COUNTIF(Starter!$G$1:$G$66,$C$5)+1-ROW(D48))),"")</f>
        <v/>
      </c>
      <c r="E57" s="102"/>
      <c r="F57" s="103" t="str">
        <f t="array" ref="F57">IFERROR(INDEX(Starter!$G$1:$G$66,LARGE((Starter!$G$1:$G$66=$C$5)*(ROW(Starter!$G$1:$G$66)),COUNTIF(Starter!$G$1:$G$66,$C$5)+1-ROW(C48))),"")</f>
        <v/>
      </c>
      <c r="G57" s="104"/>
    </row>
    <row r="58" spans="1:7" ht="27" customHeight="1">
      <c r="A58" s="174" t="str">
        <f t="array" ref="A58">IFERROR(INDEX(Starter!$A$1:$A$66,LARGE((Starter!$G$1:$G$66=$C$5)*(ROW(Starter!$G$1:$G$66)),COUNTIF(Starter!$G$1:$G$66,$C$5)+1-ROW(A49))),"")</f>
        <v/>
      </c>
      <c r="B58" s="295" t="str">
        <f t="array" ref="B58">IFERROR(INDEX(Starter!$B$1:$B$66,LARGE((Starter!$G$1:$G$66=$C$5)*(ROW(Starter!$G$1:$G$66)),COUNTIF(Starter!$G$1:$G$66,$C$5)+1-ROW(C49))),"")</f>
        <v/>
      </c>
      <c r="C58" s="175" t="str">
        <f t="array" ref="C58">IFERROR(INDEX(Starter!$C$1:$C$66,LARGE((Starter!$G$1:$G$66=$C$5)*(ROW(Starter!$G$1:$G$66)),COUNTIF(Starter!$G$1:$G$66,$C$5)+1-ROW(D49))),"")</f>
        <v/>
      </c>
      <c r="D58" s="175" t="str">
        <f t="array" ref="D58">IFERROR(INDEX(Starter!$D$1:$D$66,LARGE((Starter!$G$1:$G$66=$C$5)*(ROW(Starter!$G$1:$G$66)),COUNTIF(Starter!$G$1:$G$66,$C$5)+1-ROW(D49))),"")</f>
        <v/>
      </c>
      <c r="E58" s="102"/>
      <c r="F58" s="103" t="str">
        <f t="array" ref="F58">IFERROR(INDEX(Starter!$G$1:$G$66,LARGE((Starter!$G$1:$G$66=$C$5)*(ROW(Starter!$G$1:$G$66)),COUNTIF(Starter!$G$1:$G$66,$C$5)+1-ROW(C49))),"")</f>
        <v/>
      </c>
      <c r="G58" s="104"/>
    </row>
    <row r="59" spans="1:7" ht="27" customHeight="1">
      <c r="A59" s="174" t="str">
        <f t="array" ref="A59">IFERROR(INDEX(Starter!$A$1:$A$66,LARGE((Starter!$G$1:$G$66=$C$5)*(ROW(Starter!$G$1:$G$66)),COUNTIF(Starter!$G$1:$G$66,$C$5)+1-ROW(A50))),"")</f>
        <v/>
      </c>
      <c r="B59" s="295" t="str">
        <f t="array" ref="B59">IFERROR(INDEX(Starter!$B$1:$B$66,LARGE((Starter!$G$1:$G$66=$C$5)*(ROW(Starter!$G$1:$G$66)),COUNTIF(Starter!$G$1:$G$66,$C$5)+1-ROW(C50))),"")</f>
        <v/>
      </c>
      <c r="C59" s="175" t="str">
        <f t="array" ref="C59">IFERROR(INDEX(Starter!$C$1:$C$66,LARGE((Starter!$G$1:$G$66=$C$5)*(ROW(Starter!$G$1:$G$66)),COUNTIF(Starter!$G$1:$G$66,$C$5)+1-ROW(D50))),"")</f>
        <v/>
      </c>
      <c r="D59" s="175" t="str">
        <f t="array" ref="D59">IFERROR(INDEX(Starter!$D$1:$D$66,LARGE((Starter!$G$1:$G$66=$C$5)*(ROW(Starter!$G$1:$G$66)),COUNTIF(Starter!$G$1:$G$66,$C$5)+1-ROW(D50))),"")</f>
        <v/>
      </c>
      <c r="E59" s="102"/>
      <c r="F59" s="103" t="str">
        <f t="array" ref="F59">IFERROR(INDEX(Starter!$G$1:$G$66,LARGE((Starter!$G$1:$G$66=$C$5)*(ROW(Starter!$G$1:$G$66)),COUNTIF(Starter!$G$1:$G$66,$C$5)+1-ROW(C50))),"")</f>
        <v/>
      </c>
      <c r="G59" s="104"/>
    </row>
    <row r="60" spans="1:7" ht="27" customHeight="1">
      <c r="A60" s="174" t="str">
        <f t="array" ref="A60">IFERROR(INDEX(Starter!$A$1:$A$66,LARGE((Starter!$G$1:$G$66=$C$5)*(ROW(Starter!$G$1:$G$66)),COUNTIF(Starter!$G$1:$G$66,$C$5)+1-ROW(A51))),"")</f>
        <v/>
      </c>
      <c r="B60" s="295" t="str">
        <f t="array" ref="B60">IFERROR(INDEX(Starter!$B$1:$B$66,LARGE((Starter!$G$1:$G$66=$C$5)*(ROW(Starter!$G$1:$G$66)),COUNTIF(Starter!$G$1:$G$66,$C$5)+1-ROW(C51))),"")</f>
        <v/>
      </c>
      <c r="C60" s="175" t="str">
        <f t="array" ref="C60">IFERROR(INDEX(Starter!$C$1:$C$66,LARGE((Starter!$G$1:$G$66=$C$5)*(ROW(Starter!$G$1:$G$66)),COUNTIF(Starter!$G$1:$G$66,$C$5)+1-ROW(D51))),"")</f>
        <v/>
      </c>
      <c r="D60" s="175" t="str">
        <f t="array" ref="D60">IFERROR(INDEX(Starter!$D$1:$D$66,LARGE((Starter!$G$1:$G$66=$C$5)*(ROW(Starter!$G$1:$G$66)),COUNTIF(Starter!$G$1:$G$66,$C$5)+1-ROW(D51))),"")</f>
        <v/>
      </c>
      <c r="E60" s="102"/>
      <c r="F60" s="103" t="str">
        <f t="array" ref="F60">IFERROR(INDEX(Starter!$G$1:$G$66,LARGE((Starter!$G$1:$G$66=$C$5)*(ROW(Starter!$G$1:$G$66)),COUNTIF(Starter!$G$1:$G$66,$C$5)+1-ROW(C51))),"")</f>
        <v/>
      </c>
      <c r="G60" s="104"/>
    </row>
    <row r="61" spans="1:7" ht="27" customHeight="1">
      <c r="A61" s="174" t="str">
        <f t="array" ref="A61">IFERROR(INDEX(Starter!$A$1:$A$66,LARGE((Starter!$G$1:$G$66=$C$5)*(ROW(Starter!$G$1:$G$66)),COUNTIF(Starter!$G$1:$G$66,$C$5)+1-ROW(A52))),"")</f>
        <v/>
      </c>
      <c r="B61" s="295" t="str">
        <f t="array" ref="B61">IFERROR(INDEX(Starter!$B$1:$B$66,LARGE((Starter!$G$1:$G$66=$C$5)*(ROW(Starter!$G$1:$G$66)),COUNTIF(Starter!$G$1:$G$66,$C$5)+1-ROW(C52))),"")</f>
        <v/>
      </c>
      <c r="C61" s="175" t="str">
        <f t="array" ref="C61">IFERROR(INDEX(Starter!$C$1:$C$66,LARGE((Starter!$G$1:$G$66=$C$5)*(ROW(Starter!$G$1:$G$66)),COUNTIF(Starter!$G$1:$G$66,$C$5)+1-ROW(D52))),"")</f>
        <v/>
      </c>
      <c r="D61" s="175" t="str">
        <f t="array" ref="D61">IFERROR(INDEX(Starter!$D$1:$D$66,LARGE((Starter!$G$1:$G$66=$C$5)*(ROW(Starter!$G$1:$G$66)),COUNTIF(Starter!$G$1:$G$66,$C$5)+1-ROW(D52))),"")</f>
        <v/>
      </c>
      <c r="E61" s="102"/>
      <c r="F61" s="103" t="str">
        <f t="array" ref="F61">IFERROR(INDEX(Starter!$G$1:$G$66,LARGE((Starter!$G$1:$G$66=$C$5)*(ROW(Starter!$G$1:$G$66)),COUNTIF(Starter!$G$1:$G$66,$C$5)+1-ROW(C52))),"")</f>
        <v/>
      </c>
      <c r="G61" s="104"/>
    </row>
    <row r="62" spans="1:7" ht="27" customHeight="1">
      <c r="A62" s="174" t="str">
        <f t="array" ref="A62">IFERROR(INDEX(Starter!$A$1:$A$66,LARGE((Starter!$G$1:$G$66=$C$5)*(ROW(Starter!$G$1:$G$66)),COUNTIF(Starter!$G$1:$G$66,$C$5)+1-ROW(A53))),"")</f>
        <v/>
      </c>
      <c r="B62" s="295" t="str">
        <f t="array" ref="B62">IFERROR(INDEX(Starter!$B$1:$B$66,LARGE((Starter!$G$1:$G$66=$C$5)*(ROW(Starter!$G$1:$G$66)),COUNTIF(Starter!$G$1:$G$66,$C$5)+1-ROW(C53))),"")</f>
        <v/>
      </c>
      <c r="C62" s="175" t="str">
        <f t="array" ref="C62">IFERROR(INDEX(Starter!$C$1:$C$66,LARGE((Starter!$G$1:$G$66=$C$5)*(ROW(Starter!$G$1:$G$66)),COUNTIF(Starter!$G$1:$G$66,$C$5)+1-ROW(D53))),"")</f>
        <v/>
      </c>
      <c r="D62" s="175" t="str">
        <f t="array" ref="D62">IFERROR(INDEX(Starter!$D$1:$D$66,LARGE((Starter!$G$1:$G$66=$C$5)*(ROW(Starter!$G$1:$G$66)),COUNTIF(Starter!$G$1:$G$66,$C$5)+1-ROW(D53))),"")</f>
        <v/>
      </c>
      <c r="E62" s="102"/>
      <c r="F62" s="103" t="str">
        <f t="array" ref="F62">IFERROR(INDEX(Starter!$G$1:$G$66,LARGE((Starter!$G$1:$G$66=$C$5)*(ROW(Starter!$G$1:$G$66)),COUNTIF(Starter!$G$1:$G$66,$C$5)+1-ROW(C53))),"")</f>
        <v/>
      </c>
      <c r="G62" s="104"/>
    </row>
    <row r="63" spans="1:7" ht="27" customHeight="1">
      <c r="A63" s="174" t="str">
        <f t="array" ref="A63">IFERROR(INDEX(Starter!$A$1:$A$66,LARGE((Starter!$G$1:$G$66=$C$5)*(ROW(Starter!$G$1:$G$66)),COUNTIF(Starter!$G$1:$G$66,$C$5)+1-ROW(A54))),"")</f>
        <v/>
      </c>
      <c r="B63" s="295" t="str">
        <f t="array" ref="B63">IFERROR(INDEX(Starter!$B$1:$B$66,LARGE((Starter!$G$1:$G$66=$C$5)*(ROW(Starter!$G$1:$G$66)),COUNTIF(Starter!$G$1:$G$66,$C$5)+1-ROW(C54))),"")</f>
        <v/>
      </c>
      <c r="C63" s="175" t="str">
        <f t="array" ref="C63">IFERROR(INDEX(Starter!$C$1:$C$66,LARGE((Starter!$G$1:$G$66=$C$5)*(ROW(Starter!$G$1:$G$66)),COUNTIF(Starter!$G$1:$G$66,$C$5)+1-ROW(D54))),"")</f>
        <v/>
      </c>
      <c r="D63" s="175" t="str">
        <f t="array" ref="D63">IFERROR(INDEX(Starter!$D$1:$D$66,LARGE((Starter!$G$1:$G$66=$C$5)*(ROW(Starter!$G$1:$G$66)),COUNTIF(Starter!$G$1:$G$66,$C$5)+1-ROW(D54))),"")</f>
        <v/>
      </c>
      <c r="E63" s="102"/>
      <c r="F63" s="103" t="str">
        <f t="array" ref="F63">IFERROR(INDEX(Starter!$G$1:$G$66,LARGE((Starter!$G$1:$G$66=$C$5)*(ROW(Starter!$G$1:$G$66)),COUNTIF(Starter!$G$1:$G$66,$C$5)+1-ROW(C54))),"")</f>
        <v/>
      </c>
      <c r="G63" s="104"/>
    </row>
    <row r="64" spans="1:7" ht="27" customHeight="1">
      <c r="A64" s="174" t="str">
        <f t="array" ref="A64">IFERROR(INDEX(Starter!$A$1:$A$66,LARGE((Starter!$G$1:$G$66=$C$5)*(ROW(Starter!$G$1:$G$66)),COUNTIF(Starter!$G$1:$G$66,$C$5)+1-ROW(A55))),"")</f>
        <v/>
      </c>
      <c r="B64" s="295" t="str">
        <f t="array" ref="B64">IFERROR(INDEX(Starter!$B$1:$B$66,LARGE((Starter!$G$1:$G$66=$C$5)*(ROW(Starter!$G$1:$G$66)),COUNTIF(Starter!$G$1:$G$66,$C$5)+1-ROW(C55))),"")</f>
        <v/>
      </c>
      <c r="C64" s="175" t="str">
        <f t="array" ref="C64">IFERROR(INDEX(Starter!$C$1:$C$66,LARGE((Starter!$G$1:$G$66=$C$5)*(ROW(Starter!$G$1:$G$66)),COUNTIF(Starter!$G$1:$G$66,$C$5)+1-ROW(D55))),"")</f>
        <v/>
      </c>
      <c r="D64" s="175" t="str">
        <f t="array" ref="D64">IFERROR(INDEX(Starter!$D$1:$D$66,LARGE((Starter!$G$1:$G$66=$C$5)*(ROW(Starter!$G$1:$G$66)),COUNTIF(Starter!$G$1:$G$66,$C$5)+1-ROW(D55))),"")</f>
        <v/>
      </c>
      <c r="E64" s="102"/>
      <c r="F64" s="103" t="str">
        <f t="array" ref="F64">IFERROR(INDEX(Starter!$G$1:$G$66,LARGE((Starter!$G$1:$G$66=$C$5)*(ROW(Starter!$G$1:$G$66)),COUNTIF(Starter!$G$1:$G$66,$C$5)+1-ROW(C55))),"")</f>
        <v/>
      </c>
      <c r="G64" s="104"/>
    </row>
    <row r="65" spans="1:7" ht="27" customHeight="1">
      <c r="A65" s="174" t="str">
        <f t="array" ref="A65">IFERROR(INDEX(Starter!$A$1:$A$66,LARGE((Starter!$G$1:$G$66=$C$5)*(ROW(Starter!$G$1:$G$66)),COUNTIF(Starter!$G$1:$G$66,$C$5)+1-ROW(A56))),"")</f>
        <v/>
      </c>
      <c r="B65" s="295" t="str">
        <f t="array" ref="B65">IFERROR(INDEX(Starter!$B$1:$B$66,LARGE((Starter!$G$1:$G$66=$C$5)*(ROW(Starter!$G$1:$G$66)),COUNTIF(Starter!$G$1:$G$66,$C$5)+1-ROW(C56))),"")</f>
        <v/>
      </c>
      <c r="C65" s="175" t="str">
        <f t="array" ref="C65">IFERROR(INDEX(Starter!$C$1:$C$66,LARGE((Starter!$G$1:$G$66=$C$5)*(ROW(Starter!$G$1:$G$66)),COUNTIF(Starter!$G$1:$G$66,$C$5)+1-ROW(D56))),"")</f>
        <v/>
      </c>
      <c r="D65" s="175" t="str">
        <f t="array" ref="D65">IFERROR(INDEX(Starter!$D$1:$D$66,LARGE((Starter!$G$1:$G$66=$C$5)*(ROW(Starter!$G$1:$G$66)),COUNTIF(Starter!$G$1:$G$66,$C$5)+1-ROW(D56))),"")</f>
        <v/>
      </c>
      <c r="E65" s="102"/>
      <c r="F65" s="103" t="str">
        <f t="array" ref="F65">IFERROR(INDEX(Starter!$G$1:$G$66,LARGE((Starter!$G$1:$G$66=$C$5)*(ROW(Starter!$G$1:$G$66)),COUNTIF(Starter!$G$1:$G$66,$C$5)+1-ROW(C56))),"")</f>
        <v/>
      </c>
      <c r="G65" s="104"/>
    </row>
    <row r="66" spans="1:7" ht="27" customHeight="1">
      <c r="A66" s="174" t="str">
        <f t="array" ref="A66">IFERROR(INDEX(Starter!$A$1:$A$66,LARGE((Starter!$G$1:$G$66=$C$5)*(ROW(Starter!$G$1:$G$66)),COUNTIF(Starter!$G$1:$G$66,$C$5)+1-ROW(A57))),"")</f>
        <v/>
      </c>
      <c r="B66" s="295" t="str">
        <f t="array" ref="B66">IFERROR(INDEX(Starter!$B$1:$B$66,LARGE((Starter!$G$1:$G$66=$C$5)*(ROW(Starter!$G$1:$G$66)),COUNTIF(Starter!$G$1:$G$66,$C$5)+1-ROW(C57))),"")</f>
        <v/>
      </c>
      <c r="C66" s="175" t="str">
        <f t="array" ref="C66">IFERROR(INDEX(Starter!$C$1:$C$66,LARGE((Starter!$G$1:$G$66=$C$5)*(ROW(Starter!$G$1:$G$66)),COUNTIF(Starter!$G$1:$G$66,$C$5)+1-ROW(D57))),"")</f>
        <v/>
      </c>
      <c r="D66" s="175" t="str">
        <f t="array" ref="D66">IFERROR(INDEX(Starter!$D$1:$D$66,LARGE((Starter!$G$1:$G$66=$C$5)*(ROW(Starter!$G$1:$G$66)),COUNTIF(Starter!$G$1:$G$66,$C$5)+1-ROW(D57))),"")</f>
        <v/>
      </c>
      <c r="E66" s="102"/>
      <c r="F66" s="103" t="str">
        <f t="array" ref="F66">IFERROR(INDEX(Starter!$G$1:$G$66,LARGE((Starter!$G$1:$G$66=$C$5)*(ROW(Starter!$G$1:$G$66)),COUNTIF(Starter!$G$1:$G$66,$C$5)+1-ROW(C57))),"")</f>
        <v/>
      </c>
      <c r="G66" s="104"/>
    </row>
    <row r="67" spans="1:7" ht="27" customHeight="1">
      <c r="A67" s="174" t="str">
        <f t="array" ref="A67">IFERROR(INDEX(Starter!$A$1:$A$66,LARGE((Starter!$G$1:$G$66=$C$5)*(ROW(Starter!$G$1:$G$66)),COUNTIF(Starter!$G$1:$G$66,$C$5)+1-ROW(A58))),"")</f>
        <v/>
      </c>
      <c r="B67" s="295" t="str">
        <f t="array" ref="B67">IFERROR(INDEX(Starter!$B$1:$B$66,LARGE((Starter!$G$1:$G$66=$C$5)*(ROW(Starter!$G$1:$G$66)),COUNTIF(Starter!$G$1:$G$66,$C$5)+1-ROW(C58))),"")</f>
        <v/>
      </c>
      <c r="C67" s="175" t="str">
        <f t="array" ref="C67">IFERROR(INDEX(Starter!$C$1:$C$66,LARGE((Starter!$G$1:$G$66=$C$5)*(ROW(Starter!$G$1:$G$66)),COUNTIF(Starter!$G$1:$G$66,$C$5)+1-ROW(D58))),"")</f>
        <v/>
      </c>
      <c r="D67" s="175" t="str">
        <f t="array" ref="D67">IFERROR(INDEX(Starter!$D$1:$D$66,LARGE((Starter!$G$1:$G$66=$C$5)*(ROW(Starter!$G$1:$G$66)),COUNTIF(Starter!$G$1:$G$66,$C$5)+1-ROW(D58))),"")</f>
        <v/>
      </c>
      <c r="E67" s="102"/>
      <c r="F67" s="103" t="str">
        <f t="array" ref="F67">IFERROR(INDEX(Starter!$G$1:$G$66,LARGE((Starter!$G$1:$G$66=$C$5)*(ROW(Starter!$G$1:$G$66)),COUNTIF(Starter!$G$1:$G$66,$C$5)+1-ROW(C58))),"")</f>
        <v/>
      </c>
      <c r="G67" s="104"/>
    </row>
    <row r="68" spans="1:7" ht="27" customHeight="1">
      <c r="A68" s="174" t="str">
        <f t="array" ref="A68">IFERROR(INDEX(Starter!$A$1:$A$66,LARGE((Starter!$G$1:$G$66=$C$5)*(ROW(Starter!$G$1:$G$66)),COUNTIF(Starter!$G$1:$G$66,$C$5)+1-ROW(A59))),"")</f>
        <v/>
      </c>
      <c r="B68" s="295" t="str">
        <f t="array" ref="B68">IFERROR(INDEX(Starter!$B$1:$B$66,LARGE((Starter!$G$1:$G$66=$C$5)*(ROW(Starter!$G$1:$G$66)),COUNTIF(Starter!$G$1:$G$66,$C$5)+1-ROW(C59))),"")</f>
        <v/>
      </c>
      <c r="C68" s="175" t="str">
        <f t="array" ref="C68">IFERROR(INDEX(Starter!$C$1:$C$66,LARGE((Starter!$G$1:$G$66=$C$5)*(ROW(Starter!$G$1:$G$66)),COUNTIF(Starter!$G$1:$G$66,$C$5)+1-ROW(D59))),"")</f>
        <v/>
      </c>
      <c r="D68" s="175" t="str">
        <f t="array" ref="D68">IFERROR(INDEX(Starter!$D$1:$D$66,LARGE((Starter!$G$1:$G$66=$C$5)*(ROW(Starter!$G$1:$G$66)),COUNTIF(Starter!$G$1:$G$66,$C$5)+1-ROW(D59))),"")</f>
        <v/>
      </c>
      <c r="E68" s="102"/>
      <c r="F68" s="103" t="str">
        <f t="array" ref="F68">IFERROR(INDEX(Starter!$G$1:$G$66,LARGE((Starter!$G$1:$G$66=$C$5)*(ROW(Starter!$G$1:$G$66)),COUNTIF(Starter!$G$1:$G$66,$C$5)+1-ROW(C59))),"")</f>
        <v/>
      </c>
      <c r="G68" s="104"/>
    </row>
    <row r="69" spans="1:7" ht="27" customHeight="1">
      <c r="A69" s="58" t="str">
        <f t="array" ref="A69">IFERROR(INDEX(Starter!$A$1:$A$66,LARGE((Starter!$G$1:$G$66=$C$5)*(ROW(Starter!$G$1:$G$66)),COUNTIF(Starter!$G$1:$G$66,$C$5)+1-ROW(A60))),"")</f>
        <v/>
      </c>
      <c r="B69" s="296" t="str">
        <f t="array" ref="B69">IFERROR(INDEX(Starter!$B$1:$B$66,LARGE((Starter!$G$1:$G$66=$C$5)*(ROW(Starter!$G$1:$G$66)),COUNTIF(Starter!$G$1:$G$66,$C$5)+1-ROW(C60))),"")</f>
        <v/>
      </c>
      <c r="C69" s="171" t="str">
        <f t="array" ref="C69">IFERROR(INDEX(Starter!$C$1:$C$66,LARGE((Starter!$G$1:$G$66=$C$5)*(ROW(Starter!$G$1:$G$66)),COUNTIF(Starter!$G$1:$G$66,$C$5)+1-ROW(D60))),"")</f>
        <v/>
      </c>
      <c r="D69" s="171" t="str">
        <f t="array" ref="D69">IFERROR(INDEX(Starter!$D$1:$D$66,LARGE((Starter!$G$1:$G$66=$C$5)*(ROW(Starter!$G$1:$G$66)),COUNTIF(Starter!$G$1:$G$66,$C$5)+1-ROW(D60))),"")</f>
        <v/>
      </c>
      <c r="E69" s="102"/>
      <c r="F69" s="103" t="str">
        <f t="array" ref="F69">IFERROR(INDEX(Starter!$G$1:$G$66,LARGE((Starter!$G$1:$G$66=$C$5)*(ROW(Starter!$G$1:$G$66)),COUNTIF(Starter!$G$1:$G$66,$C$5)+1-ROW(C60))),"")</f>
        <v/>
      </c>
      <c r="G69" s="104"/>
    </row>
    <row r="70" spans="1:7" ht="24" customHeight="1">
      <c r="A70" s="105" t="str">
        <f t="array" ref="A70">IFERROR(INDEX(Starter!$A$1:$A$66,LARGE((Starter!$G$1:$G$66=$C$5)*(ROW(Starter!$G$1:$G$66)),COUNTIF(Starter!$G$1:$G$682,$C$5)+1-ROW(C64))),"")</f>
        <v/>
      </c>
      <c r="B70" s="106" t="str">
        <f t="array" ref="B70">IFERROR(INDEX(Starter!$B$1:$B$66,LARGE((Starter!$G$1:$G$66=$C$5)*(ROW(Starter!$G$1:$G$66)),COUNTIF(Starter!$G$1:$G$66,$C$5)+1-ROW(F64))),"")</f>
        <v/>
      </c>
      <c r="C70" s="106" t="str">
        <f t="array" ref="C70">IFERROR(INDEX(Starter!$C$1:$C$66,LARGE((Starter!$G$1:$G$66=$C$5)*(ROW(Starter!$G$1:$G$66)),COUNTIF(Starter!$G$1:$G$66,$C$5)+1-ROW(G64))),"")</f>
        <v/>
      </c>
      <c r="D70" s="106"/>
      <c r="E70" s="106"/>
      <c r="F70" s="105" t="str">
        <f t="array" ref="F70">IFERROR(INDEX(Starter!$G$1:$G$66,LARGE((Starter!$G$1:$G$66=$C$5)*(ROW(Starter!$G$1:$G$66)),COUNTIF(Starter!$G$1:$G$66,$C$5)+1-ROW(H64))),"")</f>
        <v/>
      </c>
    </row>
  </sheetData>
  <sheetProtection password="EECD" sheet="1" objects="1" scenarios="1"/>
  <mergeCells count="2">
    <mergeCell ref="A1:D1"/>
    <mergeCell ref="A7:C7"/>
  </mergeCells>
  <printOptions horizontalCentered="1" verticalCentered="1"/>
  <pageMargins left="0.27559055118110237" right="0.19685039370078741" top="0.47244094488188981" bottom="0.23622047244094491" header="0.15748031496062992" footer="0.15748031496062992"/>
  <pageSetup paperSize="9" scale="80" orientation="portrait" horizontalDpi="4294967293" r:id="rId1"/>
  <rowBreaks count="1" manualBreakCount="1">
    <brk id="39"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U70"/>
  <sheetViews>
    <sheetView showGridLines="0" zoomScale="85" zoomScaleNormal="85" workbookViewId="0">
      <pane ySplit="9" topLeftCell="A10" activePane="bottomLeft" state="frozen"/>
      <selection pane="bottomLeft" activeCell="C5" sqref="C5"/>
    </sheetView>
  </sheetViews>
  <sheetFormatPr baseColWidth="10" defaultRowHeight="14.4"/>
  <cols>
    <col min="1" max="1" width="9.5546875" style="25" customWidth="1"/>
    <col min="2" max="2" width="34.5546875" style="25" customWidth="1"/>
    <col min="3" max="3" width="29.77734375" style="25" customWidth="1"/>
    <col min="4" max="4" width="24.5546875" style="25" customWidth="1"/>
    <col min="5" max="5" width="11.44140625" style="25" customWidth="1"/>
    <col min="6" max="6" width="10.77734375" customWidth="1"/>
    <col min="7" max="7" width="12.5546875" customWidth="1"/>
    <col min="8" max="8" width="13.5546875" customWidth="1"/>
    <col min="9" max="9" width="13.77734375" customWidth="1"/>
    <col min="10" max="10" width="13.5546875" customWidth="1"/>
    <col min="11" max="11" width="10.44140625" customWidth="1"/>
    <col min="12" max="12" width="13.5546875" customWidth="1"/>
    <col min="13" max="13" width="10.44140625" customWidth="1"/>
    <col min="15" max="16" width="21.5546875" customWidth="1"/>
  </cols>
  <sheetData>
    <row r="1" spans="1:21" ht="31.5" customHeight="1">
      <c r="A1" s="706" t="s">
        <v>65</v>
      </c>
      <c r="B1" s="706"/>
      <c r="C1" s="706"/>
      <c r="D1" s="706"/>
      <c r="E1" s="706"/>
      <c r="F1" s="32"/>
      <c r="G1" s="220" t="s">
        <v>141</v>
      </c>
    </row>
    <row r="2" spans="1:21" ht="3.75" customHeight="1"/>
    <row r="3" spans="1:21" ht="20.25" customHeight="1">
      <c r="A3" s="33" t="str">
        <f>Stammdaten!C7</f>
        <v xml:space="preserve">Hoopers Turnier </v>
      </c>
      <c r="B3" s="34"/>
      <c r="C3" s="118"/>
      <c r="D3" s="688">
        <f>Stammdaten!C4</f>
        <v>44995</v>
      </c>
      <c r="E3" s="688"/>
      <c r="G3" s="220" t="s">
        <v>142</v>
      </c>
      <c r="J3" s="31"/>
      <c r="K3" s="31"/>
    </row>
    <row r="4" spans="1:21" ht="6.75" customHeight="1">
      <c r="A4" s="26"/>
      <c r="E4" s="26"/>
      <c r="F4" s="3"/>
      <c r="G4" s="3"/>
      <c r="H4" s="3"/>
      <c r="I4" s="3"/>
      <c r="J4" s="3"/>
      <c r="K4" s="3"/>
      <c r="L4" s="3"/>
    </row>
    <row r="5" spans="1:21" ht="24" customHeight="1">
      <c r="A5" s="119" t="str">
        <f>Stammdaten!C9</f>
        <v>HSV Testverein</v>
      </c>
      <c r="B5" s="37"/>
      <c r="C5" s="362" t="s">
        <v>4</v>
      </c>
      <c r="D5" s="707">
        <f>Stammdaten!C20</f>
        <v>3</v>
      </c>
      <c r="E5" s="707"/>
      <c r="F5" s="7"/>
      <c r="G5" s="251" t="s">
        <v>143</v>
      </c>
      <c r="K5" s="4"/>
      <c r="L5" s="3"/>
    </row>
    <row r="6" spans="1:21" ht="8.25" customHeight="1">
      <c r="A6" s="39"/>
      <c r="B6" s="36"/>
      <c r="C6" s="30"/>
      <c r="D6" s="27"/>
      <c r="E6" s="27"/>
      <c r="F6" s="7"/>
      <c r="G6" s="4"/>
      <c r="K6" s="4"/>
      <c r="L6" s="3"/>
    </row>
    <row r="7" spans="1:21" ht="18" customHeight="1">
      <c r="A7" s="120" t="str">
        <f>Stammdaten!C17</f>
        <v>Wertungsrichter(in) 1</v>
      </c>
      <c r="B7" s="120"/>
      <c r="C7" s="120"/>
    </row>
    <row r="8" spans="1:21" ht="8.25" customHeight="1">
      <c r="A8" s="28"/>
      <c r="E8" s="28"/>
      <c r="F8" s="2"/>
      <c r="G8" s="2"/>
      <c r="H8" s="2"/>
      <c r="I8" s="2"/>
      <c r="J8" s="2"/>
      <c r="K8" s="2"/>
      <c r="L8" s="2"/>
      <c r="M8" s="2"/>
    </row>
    <row r="9" spans="1:21" ht="22.5" customHeight="1">
      <c r="A9" s="161" t="s">
        <v>68</v>
      </c>
      <c r="B9" s="161" t="s">
        <v>5</v>
      </c>
      <c r="C9" s="161" t="s">
        <v>12</v>
      </c>
      <c r="D9" s="161" t="s">
        <v>64</v>
      </c>
      <c r="E9" s="161" t="s">
        <v>66</v>
      </c>
      <c r="F9" s="2"/>
      <c r="G9" s="2"/>
      <c r="H9" s="2"/>
      <c r="I9" s="2"/>
      <c r="J9" s="2"/>
      <c r="K9" s="2"/>
      <c r="L9" s="2"/>
      <c r="M9" s="2"/>
      <c r="P9" s="11"/>
    </row>
    <row r="10" spans="1:21" ht="27" customHeight="1">
      <c r="A10" s="291" t="str">
        <f t="array" ref="A10">IFERROR(INDEX(Starter!$A$1:$A$66,LARGE((Starter!$G$1:$G$66=$C$5)*(ROW(Starter!$G$1:$G$66)),COUNTIF(Starter!$G$1:$G$66,$C$5)+1-ROW(A1))),"")</f>
        <v/>
      </c>
      <c r="B10" s="288" t="str">
        <f t="array" ref="B10">IFERROR(INDEX(Starter!$B$1:$B$66,LARGE((Starter!$G$1:$G$66=$C$5)*(ROW(Starter!$G$1:$G$66)),COUNTIF(Starter!$G$1:$G$66,$C$5)+1-ROW(C1))),"")</f>
        <v/>
      </c>
      <c r="C10" s="176" t="str">
        <f t="array" ref="C10">IFERROR(INDEX(Starter!$C$1:$C$66,LARGE((Starter!$G$1:$G$66=$C$5)*(ROW(Starter!$G$1:$G$66)),COUNTIF(Starter!$G$1:$G$66,$C$5)+1-ROW(D1))),"")</f>
        <v/>
      </c>
      <c r="D10" s="551" t="str" cm="1">
        <f t="array" ref="D10">IFERROR(INDEX(Starter!$Y$1:$Y$66,LARGE((Starter!$G$1:$G$66=$C$5)*(ROW(Starter!$G$1:$G$66)),COUNTIF(Starter!$G$1:$G$66,$C$5)+1-ROW(D1))),"")</f>
        <v/>
      </c>
      <c r="E10" s="177"/>
      <c r="P10" s="11"/>
      <c r="Q10" s="11"/>
      <c r="U10" s="11"/>
    </row>
    <row r="11" spans="1:21" ht="27" customHeight="1">
      <c r="A11" s="292" t="str">
        <f t="array" ref="A11">IFERROR(INDEX(Starter!$A$1:$A$66,LARGE((Starter!$G$1:$G$66=$C$5)*(ROW(Starter!$G$1:$G$66)),COUNTIF(Starter!$G$1:$G$66,$C$5)+1-ROW(A2))),"")</f>
        <v/>
      </c>
      <c r="B11" s="289" t="str">
        <f t="array" ref="B11">IFERROR(INDEX(Starter!$B$1:$B$66,LARGE((Starter!$G$1:$G$66=$C$5)*(ROW(Starter!$G$1:$G$66)),COUNTIF(Starter!$G$1:$G$66,$C$5)+1-ROW(C2))),"")</f>
        <v/>
      </c>
      <c r="C11" s="178" t="str">
        <f t="array" ref="C11">IFERROR(INDEX(Starter!$C$1:$C$66,LARGE((Starter!$G$1:$G$66=$C$5)*(ROW(Starter!$G$1:$G$66)),COUNTIF(Starter!$G$1:$G$66,$C$5)+1-ROW(D2))),"")</f>
        <v/>
      </c>
      <c r="D11" s="552" t="str" cm="1">
        <f t="array" ref="D11">IFERROR(INDEX(Starter!$Y$1:$Y$66,LARGE((Starter!$G$1:$G$66=$C$5)*(ROW(Starter!$G$1:$G$66)),COUNTIF(Starter!$G$1:$G$66,$C$5)+1-ROW(D2))),"")</f>
        <v/>
      </c>
      <c r="E11" s="179"/>
      <c r="P11" s="11"/>
      <c r="U11" s="11"/>
    </row>
    <row r="12" spans="1:21" ht="27" customHeight="1">
      <c r="A12" s="292" t="str">
        <f t="array" ref="A12">IFERROR(INDEX(Starter!$A$1:$A$66,LARGE((Starter!$G$1:$G$66=$C$5)*(ROW(Starter!$G$1:$G$66)),COUNTIF(Starter!$G$1:$G$66,$C$5)+1-ROW(A3))),"")</f>
        <v/>
      </c>
      <c r="B12" s="289" t="str">
        <f t="array" ref="B12">IFERROR(INDEX(Starter!$B$1:$B$66,LARGE((Starter!$G$1:$G$66=$C$5)*(ROW(Starter!$G$1:$G$66)),COUNTIF(Starter!$G$1:$G$66,$C$5)+1-ROW(C3))),"")</f>
        <v/>
      </c>
      <c r="C12" s="178" t="str">
        <f t="array" ref="C12">IFERROR(INDEX(Starter!$C$1:$C$66,LARGE((Starter!$G$1:$G$66=$C$5)*(ROW(Starter!$G$1:$G$66)),COUNTIF(Starter!$G$1:$G$66,$C$5)+1-ROW(D3))),"")</f>
        <v/>
      </c>
      <c r="D12" s="552" t="str" cm="1">
        <f t="array" ref="D12">IFERROR(INDEX(Starter!$Y$1:$Y$66,LARGE((Starter!$G$1:$G$66=$C$5)*(ROW(Starter!$G$1:$G$66)),COUNTIF(Starter!$G$1:$G$66,$C$5)+1-ROW(D3))),"")</f>
        <v/>
      </c>
      <c r="E12" s="179"/>
      <c r="P12" s="11"/>
      <c r="U12" s="11"/>
    </row>
    <row r="13" spans="1:21" ht="27" customHeight="1">
      <c r="A13" s="292" t="str">
        <f t="array" ref="A13">IFERROR(INDEX(Starter!$A$1:$A$66,LARGE((Starter!$G$1:$G$66=$C$5)*(ROW(Starter!$G$1:$G$66)),COUNTIF(Starter!$G$1:$G$66,$C$5)+1-ROW(A4))),"")</f>
        <v/>
      </c>
      <c r="B13" s="289" t="str">
        <f t="array" ref="B13">IFERROR(INDEX(Starter!$B$1:$B$66,LARGE((Starter!$G$1:$G$66=$C$5)*(ROW(Starter!$G$1:$G$66)),COUNTIF(Starter!$G$1:$G$66,$C$5)+1-ROW(C4))),"")</f>
        <v/>
      </c>
      <c r="C13" s="178" t="str">
        <f t="array" ref="C13">IFERROR(INDEX(Starter!$C$1:$C$66,LARGE((Starter!$G$1:$G$66=$C$5)*(ROW(Starter!$G$1:$G$66)),COUNTIF(Starter!$G$1:$G$66,$C$5)+1-ROW(D4))),"")</f>
        <v/>
      </c>
      <c r="D13" s="552" t="str" cm="1">
        <f t="array" ref="D13">IFERROR(INDEX(Starter!$Y$1:$Y$66,LARGE((Starter!$G$1:$G$66=$C$5)*(ROW(Starter!$G$1:$G$66)),COUNTIF(Starter!$G$1:$G$66,$C$5)+1-ROW(D4))),"")</f>
        <v/>
      </c>
      <c r="E13" s="179"/>
      <c r="P13" s="11"/>
      <c r="U13" s="11"/>
    </row>
    <row r="14" spans="1:21" ht="27" customHeight="1">
      <c r="A14" s="292" t="str">
        <f t="array" ref="A14">IFERROR(INDEX(Starter!$A$1:$A$66,LARGE((Starter!$G$1:$G$66=$C$5)*(ROW(Starter!$G$1:$G$66)),COUNTIF(Starter!$G$1:$G$66,$C$5)+1-ROW(A5))),"")</f>
        <v/>
      </c>
      <c r="B14" s="289" t="str">
        <f t="array" ref="B14">IFERROR(INDEX(Starter!$B$1:$B$66,LARGE((Starter!$G$1:$G$66=$C$5)*(ROW(Starter!$G$1:$G$66)),COUNTIF(Starter!$G$1:$G$66,$C$5)+1-ROW(C5))),"")</f>
        <v/>
      </c>
      <c r="C14" s="178" t="str">
        <f t="array" ref="C14">IFERROR(INDEX(Starter!$C$1:$C$66,LARGE((Starter!$G$1:$G$66=$C$5)*(ROW(Starter!$G$1:$G$66)),COUNTIF(Starter!$G$1:$G$66,$C$5)+1-ROW(D5))),"")</f>
        <v/>
      </c>
      <c r="D14" s="552" t="str" cm="1">
        <f t="array" ref="D14">IFERROR(INDEX(Starter!$Y$1:$Y$66,LARGE((Starter!$G$1:$G$66=$C$5)*(ROW(Starter!$G$1:$G$66)),COUNTIF(Starter!$G$1:$G$66,$C$5)+1-ROW(D5))),"")</f>
        <v/>
      </c>
      <c r="E14" s="179"/>
      <c r="P14" s="11"/>
    </row>
    <row r="15" spans="1:21" ht="27" customHeight="1">
      <c r="A15" s="292" t="str">
        <f t="array" ref="A15">IFERROR(INDEX(Starter!$A$1:$A$66,LARGE((Starter!$G$1:$G$66=$C$5)*(ROW(Starter!$G$1:$G$66)),COUNTIF(Starter!$G$1:$G$66,$C$5)+1-ROW(A6))),"")</f>
        <v/>
      </c>
      <c r="B15" s="289" t="str">
        <f t="array" ref="B15">IFERROR(INDEX(Starter!$B$1:$B$66,LARGE((Starter!$G$1:$G$66=$C$5)*(ROW(Starter!$G$1:$G$66)),COUNTIF(Starter!$G$1:$G$66,$C$5)+1-ROW(C6))),"")</f>
        <v/>
      </c>
      <c r="C15" s="178" t="str">
        <f t="array" ref="C15">IFERROR(INDEX(Starter!$C$1:$C$66,LARGE((Starter!$G$1:$G$66=$C$5)*(ROW(Starter!$G$1:$G$66)),COUNTIF(Starter!$G$1:$G$66,$C$5)+1-ROW(D6))),"")</f>
        <v/>
      </c>
      <c r="D15" s="552" t="str" cm="1">
        <f t="array" ref="D15">IFERROR(INDEX(Starter!$Y$1:$Y$66,LARGE((Starter!$G$1:$G$66=$C$5)*(ROW(Starter!$G$1:$G$66)),COUNTIF(Starter!$G$1:$G$66,$C$5)+1-ROW(D6))),"")</f>
        <v/>
      </c>
      <c r="E15" s="179"/>
      <c r="P15" s="11"/>
    </row>
    <row r="16" spans="1:21" ht="27" customHeight="1">
      <c r="A16" s="292" t="str">
        <f t="array" ref="A16">IFERROR(INDEX(Starter!$A$1:$A$66,LARGE((Starter!$G$1:$G$66=$C$5)*(ROW(Starter!$G$1:$G$66)),COUNTIF(Starter!$G$1:$G$66,$C$5)+1-ROW(A7))),"")</f>
        <v/>
      </c>
      <c r="B16" s="289" t="str">
        <f t="array" ref="B16">IFERROR(INDEX(Starter!$B$1:$B$66,LARGE((Starter!$G$1:$G$66=$C$5)*(ROW(Starter!$G$1:$G$66)),COUNTIF(Starter!$G$1:$G$66,$C$5)+1-ROW(C7))),"")</f>
        <v/>
      </c>
      <c r="C16" s="178" t="str">
        <f t="array" ref="C16">IFERROR(INDEX(Starter!$C$1:$C$66,LARGE((Starter!$G$1:$G$66=$C$5)*(ROW(Starter!$G$1:$G$66)),COUNTIF(Starter!$G$1:$G$66,$C$5)+1-ROW(D7))),"")</f>
        <v/>
      </c>
      <c r="D16" s="552" t="str" cm="1">
        <f t="array" ref="D16">IFERROR(INDEX(Starter!$Y$1:$Y$66,LARGE((Starter!$G$1:$G$66=$C$5)*(ROW(Starter!$G$1:$G$66)),COUNTIF(Starter!$G$1:$G$66,$C$5)+1-ROW(D7))),"")</f>
        <v/>
      </c>
      <c r="E16" s="179"/>
      <c r="P16" s="11"/>
    </row>
    <row r="17" spans="1:16" ht="27" customHeight="1">
      <c r="A17" s="292" t="str">
        <f t="array" ref="A17">IFERROR(INDEX(Starter!$A$1:$A$66,LARGE((Starter!$G$1:$G$66=$C$5)*(ROW(Starter!$G$1:$G$66)),COUNTIF(Starter!$G$1:$G$66,$C$5)+1-ROW(A8))),"")</f>
        <v/>
      </c>
      <c r="B17" s="289" t="str">
        <f t="array" ref="B17">IFERROR(INDEX(Starter!$B$1:$B$66,LARGE((Starter!$G$1:$G$66=$C$5)*(ROW(Starter!$G$1:$G$66)),COUNTIF(Starter!$G$1:$G$66,$C$5)+1-ROW(C8))),"")</f>
        <v/>
      </c>
      <c r="C17" s="178" t="str">
        <f t="array" ref="C17">IFERROR(INDEX(Starter!$C$1:$C$66,LARGE((Starter!$G$1:$G$66=$C$5)*(ROW(Starter!$G$1:$G$66)),COUNTIF(Starter!$G$1:$G$66,$C$5)+1-ROW(D8))),"")</f>
        <v/>
      </c>
      <c r="D17" s="552" t="str" cm="1">
        <f t="array" ref="D17">IFERROR(INDEX(Starter!$Y$1:$Y$66,LARGE((Starter!$G$1:$G$66=$C$5)*(ROW(Starter!$G$1:$G$66)),COUNTIF(Starter!$G$1:$G$66,$C$5)+1-ROW(D8))),"")</f>
        <v/>
      </c>
      <c r="E17" s="179"/>
      <c r="P17" s="11"/>
    </row>
    <row r="18" spans="1:16" ht="27" customHeight="1">
      <c r="A18" s="292" t="str">
        <f t="array" ref="A18">IFERROR(INDEX(Starter!$A$1:$A$66,LARGE((Starter!$G$1:$G$66=$C$5)*(ROW(Starter!$G$1:$G$66)),COUNTIF(Starter!$G$1:$G$66,$C$5)+1-ROW(A9))),"")</f>
        <v/>
      </c>
      <c r="B18" s="289" t="str">
        <f t="array" ref="B18">IFERROR(INDEX(Starter!$B$1:$B$66,LARGE((Starter!$G$1:$G$66=$C$5)*(ROW(Starter!$G$1:$G$66)),COUNTIF(Starter!$G$1:$G$66,$C$5)+1-ROW(C9))),"")</f>
        <v/>
      </c>
      <c r="C18" s="178" t="str">
        <f t="array" ref="C18">IFERROR(INDEX(Starter!$C$1:$C$66,LARGE((Starter!$G$1:$G$66=$C$5)*(ROW(Starter!$G$1:$G$66)),COUNTIF(Starter!$G$1:$G$66,$C$5)+1-ROW(D9))),"")</f>
        <v/>
      </c>
      <c r="D18" s="552" t="str" cm="1">
        <f t="array" ref="D18">IFERROR(INDEX(Starter!$Y$1:$Y$66,LARGE((Starter!$G$1:$G$66=$C$5)*(ROW(Starter!$G$1:$G$66)),COUNTIF(Starter!$G$1:$G$66,$C$5)+1-ROW(D9))),"")</f>
        <v/>
      </c>
      <c r="E18" s="179"/>
      <c r="P18" s="11"/>
    </row>
    <row r="19" spans="1:16" ht="27" customHeight="1">
      <c r="A19" s="292" t="str">
        <f t="array" ref="A19">IFERROR(INDEX(Starter!$A$1:$A$66,LARGE((Starter!$G$1:$G$66=$C$5)*(ROW(Starter!$G$1:$G$66)),COUNTIF(Starter!$G$1:$G$66,$C$5)+1-ROW(A10))),"")</f>
        <v/>
      </c>
      <c r="B19" s="289" t="str">
        <f t="array" ref="B19">IFERROR(INDEX(Starter!$B$1:$B$66,LARGE((Starter!$G$1:$G$66=$C$5)*(ROW(Starter!$G$1:$G$66)),COUNTIF(Starter!$G$1:$G$66,$C$5)+1-ROW(C10))),"")</f>
        <v/>
      </c>
      <c r="C19" s="178" t="str">
        <f t="array" ref="C19">IFERROR(INDEX(Starter!$C$1:$C$66,LARGE((Starter!$G$1:$G$66=$C$5)*(ROW(Starter!$G$1:$G$66)),COUNTIF(Starter!$G$1:$G$66,$C$5)+1-ROW(D10))),"")</f>
        <v/>
      </c>
      <c r="D19" s="552" t="str" cm="1">
        <f t="array" ref="D19">IFERROR(INDEX(Starter!$Y$1:$Y$66,LARGE((Starter!$G$1:$G$66=$C$5)*(ROW(Starter!$G$1:$G$66)),COUNTIF(Starter!$G$1:$G$66,$C$5)+1-ROW(D10))),"")</f>
        <v/>
      </c>
      <c r="E19" s="179"/>
      <c r="P19" s="11"/>
    </row>
    <row r="20" spans="1:16" ht="27" customHeight="1">
      <c r="A20" s="292" t="str">
        <f t="array" ref="A20">IFERROR(INDEX(Starter!$A$1:$A$66,LARGE((Starter!$G$1:$G$66=$C$5)*(ROW(Starter!$G$1:$G$66)),COUNTIF(Starter!$G$1:$G$66,$C$5)+1-ROW(A11))),"")</f>
        <v/>
      </c>
      <c r="B20" s="289" t="str">
        <f t="array" ref="B20">IFERROR(INDEX(Starter!$B$1:$B$66,LARGE((Starter!$G$1:$G$66=$C$5)*(ROW(Starter!$G$1:$G$66)),COUNTIF(Starter!$G$1:$G$66,$C$5)+1-ROW(C11))),"")</f>
        <v/>
      </c>
      <c r="C20" s="178" t="str">
        <f t="array" ref="C20">IFERROR(INDEX(Starter!$C$1:$C$66,LARGE((Starter!$G$1:$G$66=$C$5)*(ROW(Starter!$G$1:$G$66)),COUNTIF(Starter!$G$1:$G$66,$C$5)+1-ROW(D11))),"")</f>
        <v/>
      </c>
      <c r="D20" s="552" t="str" cm="1">
        <f t="array" ref="D20">IFERROR(INDEX(Starter!$Y$1:$Y$66,LARGE((Starter!$G$1:$G$66=$C$5)*(ROW(Starter!$G$1:$G$66)),COUNTIF(Starter!$G$1:$G$66,$C$5)+1-ROW(D11))),"")</f>
        <v/>
      </c>
      <c r="E20" s="179"/>
      <c r="P20" s="11"/>
    </row>
    <row r="21" spans="1:16" ht="27" customHeight="1">
      <c r="A21" s="292" t="str">
        <f t="array" ref="A21">IFERROR(INDEX(Starter!$A$1:$A$66,LARGE((Starter!$G$1:$G$66=$C$5)*(ROW(Starter!$G$1:$G$66)),COUNTIF(Starter!$G$1:$G$66,$C$5)+1-ROW(A12))),"")</f>
        <v/>
      </c>
      <c r="B21" s="289" t="str">
        <f t="array" ref="B21">IFERROR(INDEX(Starter!$B$1:$B$66,LARGE((Starter!$G$1:$G$66=$C$5)*(ROW(Starter!$G$1:$G$66)),COUNTIF(Starter!$G$1:$G$66,$C$5)+1-ROW(C12))),"")</f>
        <v/>
      </c>
      <c r="C21" s="178" t="str">
        <f t="array" ref="C21">IFERROR(INDEX(Starter!$C$1:$C$66,LARGE((Starter!$G$1:$G$66=$C$5)*(ROW(Starter!$G$1:$G$66)),COUNTIF(Starter!$G$1:$G$66,$C$5)+1-ROW(D12))),"")</f>
        <v/>
      </c>
      <c r="D21" s="552" t="str" cm="1">
        <f t="array" ref="D21">IFERROR(INDEX(Starter!$Y$1:$Y$66,LARGE((Starter!$G$1:$G$66=$C$5)*(ROW(Starter!$G$1:$G$66)),COUNTIF(Starter!$G$1:$G$66,$C$5)+1-ROW(D12))),"")</f>
        <v/>
      </c>
      <c r="E21" s="179"/>
      <c r="P21" s="11"/>
    </row>
    <row r="22" spans="1:16" ht="27" customHeight="1">
      <c r="A22" s="292" t="str">
        <f t="array" ref="A22">IFERROR(INDEX(Starter!$A$1:$A$66,LARGE((Starter!$G$1:$G$66=$C$5)*(ROW(Starter!$G$1:$G$66)),COUNTIF(Starter!$G$1:$G$66,$C$5)+1-ROW(A13))),"")</f>
        <v/>
      </c>
      <c r="B22" s="289" t="str">
        <f t="array" ref="B22">IFERROR(INDEX(Starter!$B$1:$B$66,LARGE((Starter!$G$1:$G$66=$C$5)*(ROW(Starter!$G$1:$G$66)),COUNTIF(Starter!$G$1:$G$66,$C$5)+1-ROW(C13))),"")</f>
        <v/>
      </c>
      <c r="C22" s="178" t="str">
        <f t="array" ref="C22">IFERROR(INDEX(Starter!$C$1:$C$66,LARGE((Starter!$G$1:$G$66=$C$5)*(ROW(Starter!$G$1:$G$66)),COUNTIF(Starter!$G$1:$G$66,$C$5)+1-ROW(D13))),"")</f>
        <v/>
      </c>
      <c r="D22" s="552" t="str" cm="1">
        <f t="array" ref="D22">IFERROR(INDEX(Starter!$Y$1:$Y$66,LARGE((Starter!$G$1:$G$66=$C$5)*(ROW(Starter!$G$1:$G$66)),COUNTIF(Starter!$G$1:$G$66,$C$5)+1-ROW(D13))),"")</f>
        <v/>
      </c>
      <c r="E22" s="179"/>
      <c r="P22" s="11"/>
    </row>
    <row r="23" spans="1:16" ht="27" customHeight="1">
      <c r="A23" s="292" t="str">
        <f t="array" ref="A23">IFERROR(INDEX(Starter!$A$1:$A$66,LARGE((Starter!$G$1:$G$66=$C$5)*(ROW(Starter!$G$1:$G$66)),COUNTIF(Starter!$G$1:$G$66,$C$5)+1-ROW(A14))),"")</f>
        <v/>
      </c>
      <c r="B23" s="289" t="str">
        <f t="array" ref="B23">IFERROR(INDEX(Starter!$B$1:$B$66,LARGE((Starter!$G$1:$G$66=$C$5)*(ROW(Starter!$G$1:$G$66)),COUNTIF(Starter!$G$1:$G$66,$C$5)+1-ROW(C14))),"")</f>
        <v/>
      </c>
      <c r="C23" s="178" t="str">
        <f t="array" ref="C23">IFERROR(INDEX(Starter!$C$1:$C$66,LARGE((Starter!$G$1:$G$66=$C$5)*(ROW(Starter!$G$1:$G$66)),COUNTIF(Starter!$G$1:$G$66,$C$5)+1-ROW(D14))),"")</f>
        <v/>
      </c>
      <c r="D23" s="552" t="str" cm="1">
        <f t="array" ref="D23">IFERROR(INDEX(Starter!$Y$1:$Y$66,LARGE((Starter!$G$1:$G$66=$C$5)*(ROW(Starter!$G$1:$G$66)),COUNTIF(Starter!$G$1:$G$66,$C$5)+1-ROW(D14))),"")</f>
        <v/>
      </c>
      <c r="E23" s="179"/>
    </row>
    <row r="24" spans="1:16" ht="27" customHeight="1">
      <c r="A24" s="292" t="str">
        <f t="array" ref="A24">IFERROR(INDEX(Starter!$A$1:$A$66,LARGE((Starter!$G$1:$G$66=$C$5)*(ROW(Starter!$G$1:$G$66)),COUNTIF(Starter!$G$1:$G$66,$C$5)+1-ROW(A15))),"")</f>
        <v/>
      </c>
      <c r="B24" s="289" t="str">
        <f t="array" ref="B24">IFERROR(INDEX(Starter!$B$1:$B$66,LARGE((Starter!$G$1:$G$66=$C$5)*(ROW(Starter!$G$1:$G$66)),COUNTIF(Starter!$G$1:$G$66,$C$5)+1-ROW(C15))),"")</f>
        <v/>
      </c>
      <c r="C24" s="178" t="str">
        <f t="array" ref="C24">IFERROR(INDEX(Starter!$C$1:$C$66,LARGE((Starter!$G$1:$G$66=$C$5)*(ROW(Starter!$G$1:$G$66)),COUNTIF(Starter!$G$1:$G$66,$C$5)+1-ROW(D15))),"")</f>
        <v/>
      </c>
      <c r="D24" s="552" t="str" cm="1">
        <f t="array" ref="D24">IFERROR(INDEX(Starter!$Y$1:$Y$66,LARGE((Starter!$G$1:$G$66=$C$5)*(ROW(Starter!$G$1:$G$66)),COUNTIF(Starter!$G$1:$G$66,$C$5)+1-ROW(D15))),"")</f>
        <v/>
      </c>
      <c r="E24" s="179"/>
    </row>
    <row r="25" spans="1:16" ht="27" customHeight="1">
      <c r="A25" s="292" t="str">
        <f t="array" ref="A25">IFERROR(INDEX(Starter!$A$1:$A$66,LARGE((Starter!$G$1:$G$66=$C$5)*(ROW(Starter!$G$1:$G$66)),COUNTIF(Starter!$G$1:$G$66,$C$5)+1-ROW(A16))),"")</f>
        <v/>
      </c>
      <c r="B25" s="289" t="str">
        <f t="array" ref="B25">IFERROR(INDEX(Starter!$B$1:$B$66,LARGE((Starter!$G$1:$G$66=$C$5)*(ROW(Starter!$G$1:$G$66)),COUNTIF(Starter!$G$1:$G$66,$C$5)+1-ROW(C16))),"")</f>
        <v/>
      </c>
      <c r="C25" s="178" t="str">
        <f t="array" ref="C25">IFERROR(INDEX(Starter!$C$1:$C$66,LARGE((Starter!$G$1:$G$66=$C$5)*(ROW(Starter!$G$1:$G$66)),COUNTIF(Starter!$G$1:$G$66,$C$5)+1-ROW(D16))),"")</f>
        <v/>
      </c>
      <c r="D25" s="552" t="str" cm="1">
        <f t="array" ref="D25">IFERROR(INDEX(Starter!$Y$1:$Y$66,LARGE((Starter!$G$1:$G$66=$C$5)*(ROW(Starter!$G$1:$G$66)),COUNTIF(Starter!$G$1:$G$66,$C$5)+1-ROW(D16))),"")</f>
        <v/>
      </c>
      <c r="E25" s="179"/>
    </row>
    <row r="26" spans="1:16" ht="27" customHeight="1">
      <c r="A26" s="292" t="str">
        <f t="array" ref="A26">IFERROR(INDEX(Starter!$A$1:$A$66,LARGE((Starter!$G$1:$G$66=$C$5)*(ROW(Starter!$G$1:$G$66)),COUNTIF(Starter!$G$1:$G$66,$C$5)+1-ROW(A17))),"")</f>
        <v/>
      </c>
      <c r="B26" s="289" t="str">
        <f t="array" ref="B26">IFERROR(INDEX(Starter!$B$1:$B$66,LARGE((Starter!$G$1:$G$66=$C$5)*(ROW(Starter!$G$1:$G$66)),COUNTIF(Starter!$G$1:$G$66,$C$5)+1-ROW(C17))),"")</f>
        <v/>
      </c>
      <c r="C26" s="178" t="str">
        <f t="array" ref="C26">IFERROR(INDEX(Starter!$C$1:$C$66,LARGE((Starter!$G$1:$G$66=$C$5)*(ROW(Starter!$G$1:$G$66)),COUNTIF(Starter!$G$1:$G$66,$C$5)+1-ROW(D17))),"")</f>
        <v/>
      </c>
      <c r="D26" s="552" t="str" cm="1">
        <f t="array" ref="D26">IFERROR(INDEX(Starter!$Y$1:$Y$66,LARGE((Starter!$G$1:$G$66=$C$5)*(ROW(Starter!$G$1:$G$66)),COUNTIF(Starter!$G$1:$G$66,$C$5)+1-ROW(D17))),"")</f>
        <v/>
      </c>
      <c r="E26" s="179"/>
    </row>
    <row r="27" spans="1:16" ht="27" customHeight="1">
      <c r="A27" s="292" t="str">
        <f t="array" ref="A27">IFERROR(INDEX(Starter!$A$1:$A$66,LARGE((Starter!$G$1:$G$66=$C$5)*(ROW(Starter!$G$1:$G$66)),COUNTIF(Starter!$G$1:$G$66,$C$5)+1-ROW(A18))),"")</f>
        <v/>
      </c>
      <c r="B27" s="289" t="str">
        <f t="array" ref="B27">IFERROR(INDEX(Starter!$B$1:$B$66,LARGE((Starter!$G$1:$G$66=$C$5)*(ROW(Starter!$G$1:$G$66)),COUNTIF(Starter!$G$1:$G$66,$C$5)+1-ROW(C18))),"")</f>
        <v/>
      </c>
      <c r="C27" s="178" t="str">
        <f t="array" ref="C27">IFERROR(INDEX(Starter!$C$1:$C$66,LARGE((Starter!$G$1:$G$66=$C$5)*(ROW(Starter!$G$1:$G$66)),COUNTIF(Starter!$G$1:$G$66,$C$5)+1-ROW(D18))),"")</f>
        <v/>
      </c>
      <c r="D27" s="552" t="str" cm="1">
        <f t="array" ref="D27">IFERROR(INDEX(Starter!$Y$1:$Y$66,LARGE((Starter!$G$1:$G$66=$C$5)*(ROW(Starter!$G$1:$G$66)),COUNTIF(Starter!$G$1:$G$66,$C$5)+1-ROW(D18))),"")</f>
        <v/>
      </c>
      <c r="E27" s="179"/>
    </row>
    <row r="28" spans="1:16" ht="27" customHeight="1">
      <c r="A28" s="292" t="str">
        <f t="array" ref="A28">IFERROR(INDEX(Starter!$A$1:$A$66,LARGE((Starter!$G$1:$G$66=$C$5)*(ROW(Starter!$G$1:$G$66)),COUNTIF(Starter!$G$1:$G$66,$C$5)+1-ROW(A19))),"")</f>
        <v/>
      </c>
      <c r="B28" s="289" t="str">
        <f t="array" ref="B28">IFERROR(INDEX(Starter!$B$1:$B$66,LARGE((Starter!$G$1:$G$66=$C$5)*(ROW(Starter!$G$1:$G$66)),COUNTIF(Starter!$G$1:$G$66,$C$5)+1-ROW(C19))),"")</f>
        <v/>
      </c>
      <c r="C28" s="178" t="str">
        <f t="array" ref="C28">IFERROR(INDEX(Starter!$C$1:$C$66,LARGE((Starter!$G$1:$G$66=$C$5)*(ROW(Starter!$G$1:$G$66)),COUNTIF(Starter!$G$1:$G$66,$C$5)+1-ROW(D19))),"")</f>
        <v/>
      </c>
      <c r="D28" s="552" t="str" cm="1">
        <f t="array" ref="D28">IFERROR(INDEX(Starter!$Y$1:$Y$66,LARGE((Starter!$G$1:$G$66=$C$5)*(ROW(Starter!$G$1:$G$66)),COUNTIF(Starter!$G$1:$G$66,$C$5)+1-ROW(D19))),"")</f>
        <v/>
      </c>
      <c r="E28" s="179"/>
    </row>
    <row r="29" spans="1:16" ht="27" customHeight="1">
      <c r="A29" s="292" t="str">
        <f t="array" ref="A29">IFERROR(INDEX(Starter!$A$1:$A$66,LARGE((Starter!$G$1:$G$66=$C$5)*(ROW(Starter!$G$1:$G$66)),COUNTIF(Starter!$G$1:$G$66,$C$5)+1-ROW(A20))),"")</f>
        <v/>
      </c>
      <c r="B29" s="289" t="str">
        <f t="array" ref="B29">IFERROR(INDEX(Starter!$B$1:$B$66,LARGE((Starter!$G$1:$G$66=$C$5)*(ROW(Starter!$G$1:$G$66)),COUNTIF(Starter!$G$1:$G$66,$C$5)+1-ROW(C20))),"")</f>
        <v/>
      </c>
      <c r="C29" s="178" t="str">
        <f t="array" ref="C29">IFERROR(INDEX(Starter!$C$1:$C$66,LARGE((Starter!$G$1:$G$66=$C$5)*(ROW(Starter!$G$1:$G$66)),COUNTIF(Starter!$G$1:$G$66,$C$5)+1-ROW(D20))),"")</f>
        <v/>
      </c>
      <c r="D29" s="552" t="str" cm="1">
        <f t="array" ref="D29">IFERROR(INDEX(Starter!$Y$1:$Y$66,LARGE((Starter!$G$1:$G$66=$C$5)*(ROW(Starter!$G$1:$G$66)),COUNTIF(Starter!$G$1:$G$66,$C$5)+1-ROW(D20))),"")</f>
        <v/>
      </c>
      <c r="E29" s="179"/>
    </row>
    <row r="30" spans="1:16" ht="27" customHeight="1">
      <c r="A30" s="292" t="str">
        <f t="array" ref="A30">IFERROR(INDEX(Starter!$A$1:$A$66,LARGE((Starter!$G$1:$G$66=$C$5)*(ROW(Starter!$G$1:$G$66)),COUNTIF(Starter!$G$1:$G$66,$C$5)+1-ROW(A21))),"")</f>
        <v/>
      </c>
      <c r="B30" s="289" t="str">
        <f t="array" ref="B30">IFERROR(INDEX(Starter!$B$1:$B$66,LARGE((Starter!$G$1:$G$66=$C$5)*(ROW(Starter!$G$1:$G$66)),COUNTIF(Starter!$G$1:$G$66,$C$5)+1-ROW(C21))),"")</f>
        <v/>
      </c>
      <c r="C30" s="178" t="str">
        <f t="array" ref="C30">IFERROR(INDEX(Starter!$C$1:$C$66,LARGE((Starter!$G$1:$G$66=$C$5)*(ROW(Starter!$G$1:$G$66)),COUNTIF(Starter!$G$1:$G$66,$C$5)+1-ROW(D21))),"")</f>
        <v/>
      </c>
      <c r="D30" s="552" t="str" cm="1">
        <f t="array" ref="D30">IFERROR(INDEX(Starter!$Y$1:$Y$66,LARGE((Starter!$G$1:$G$66=$C$5)*(ROW(Starter!$G$1:$G$66)),COUNTIF(Starter!$G$1:$G$66,$C$5)+1-ROW(D21))),"")</f>
        <v/>
      </c>
      <c r="E30" s="179"/>
    </row>
    <row r="31" spans="1:16" ht="27" customHeight="1">
      <c r="A31" s="292" t="str">
        <f t="array" ref="A31">IFERROR(INDEX(Starter!$A$1:$A$66,LARGE((Starter!$G$1:$G$66=$C$5)*(ROW(Starter!$G$1:$G$66)),COUNTIF(Starter!$G$1:$G$66,$C$5)+1-ROW(A22))),"")</f>
        <v/>
      </c>
      <c r="B31" s="289" t="str">
        <f t="array" ref="B31">IFERROR(INDEX(Starter!$B$1:$B$66,LARGE((Starter!$G$1:$G$66=$C$5)*(ROW(Starter!$G$1:$G$66)),COUNTIF(Starter!$G$1:$G$66,$C$5)+1-ROW(C22))),"")</f>
        <v/>
      </c>
      <c r="C31" s="178" t="str">
        <f t="array" ref="C31">IFERROR(INDEX(Starter!$C$1:$C$66,LARGE((Starter!$G$1:$G$66=$C$5)*(ROW(Starter!$G$1:$G$66)),COUNTIF(Starter!$G$1:$G$66,$C$5)+1-ROW(D22))),"")</f>
        <v/>
      </c>
      <c r="D31" s="552" t="str" cm="1">
        <f t="array" ref="D31">IFERROR(INDEX(Starter!$Y$1:$Y$66,LARGE((Starter!$G$1:$G$66=$C$5)*(ROW(Starter!$G$1:$G$66)),COUNTIF(Starter!$G$1:$G$66,$C$5)+1-ROW(D22))),"")</f>
        <v/>
      </c>
      <c r="E31" s="179"/>
    </row>
    <row r="32" spans="1:16" ht="27" customHeight="1">
      <c r="A32" s="292" t="str">
        <f t="array" ref="A32">IFERROR(INDEX(Starter!$A$1:$A$66,LARGE((Starter!$G$1:$G$66=$C$5)*(ROW(Starter!$G$1:$G$66)),COUNTIF(Starter!$G$1:$G$66,$C$5)+1-ROW(A23))),"")</f>
        <v/>
      </c>
      <c r="B32" s="289" t="str">
        <f t="array" ref="B32">IFERROR(INDEX(Starter!$B$1:$B$66,LARGE((Starter!$G$1:$G$66=$C$5)*(ROW(Starter!$G$1:$G$66)),COUNTIF(Starter!$G$1:$G$66,$C$5)+1-ROW(C23))),"")</f>
        <v/>
      </c>
      <c r="C32" s="178" t="str">
        <f t="array" ref="C32">IFERROR(INDEX(Starter!$C$1:$C$66,LARGE((Starter!$G$1:$G$66=$C$5)*(ROW(Starter!$G$1:$G$66)),COUNTIF(Starter!$G$1:$G$66,$C$5)+1-ROW(D23))),"")</f>
        <v/>
      </c>
      <c r="D32" s="552" t="str" cm="1">
        <f t="array" ref="D32">IFERROR(INDEX(Starter!$Y$1:$Y$66,LARGE((Starter!$G$1:$G$66=$C$5)*(ROW(Starter!$G$1:$G$66)),COUNTIF(Starter!$G$1:$G$66,$C$5)+1-ROW(D23))),"")</f>
        <v/>
      </c>
      <c r="E32" s="179"/>
    </row>
    <row r="33" spans="1:5" ht="27" customHeight="1">
      <c r="A33" s="292" t="str">
        <f t="array" ref="A33">IFERROR(INDEX(Starter!$A$1:$A$66,LARGE((Starter!$G$1:$G$66=$C$5)*(ROW(Starter!$G$1:$G$66)),COUNTIF(Starter!$G$1:$G$66,$C$5)+1-ROW(A24))),"")</f>
        <v/>
      </c>
      <c r="B33" s="289" t="str">
        <f t="array" ref="B33">IFERROR(INDEX(Starter!$B$1:$B$66,LARGE((Starter!$G$1:$G$66=$C$5)*(ROW(Starter!$G$1:$G$66)),COUNTIF(Starter!$G$1:$G$66,$C$5)+1-ROW(C24))),"")</f>
        <v/>
      </c>
      <c r="C33" s="178" t="str">
        <f t="array" ref="C33">IFERROR(INDEX(Starter!$C$1:$C$66,LARGE((Starter!$G$1:$G$66=$C$5)*(ROW(Starter!$G$1:$G$66)),COUNTIF(Starter!$G$1:$G$66,$C$5)+1-ROW(D24))),"")</f>
        <v/>
      </c>
      <c r="D33" s="552" t="str" cm="1">
        <f t="array" ref="D33">IFERROR(INDEX(Starter!$Y$1:$Y$66,LARGE((Starter!$G$1:$G$66=$C$5)*(ROW(Starter!$G$1:$G$66)),COUNTIF(Starter!$G$1:$G$66,$C$5)+1-ROW(D24))),"")</f>
        <v/>
      </c>
      <c r="E33" s="179"/>
    </row>
    <row r="34" spans="1:5" ht="27" customHeight="1">
      <c r="A34" s="292" t="str">
        <f t="array" ref="A34">IFERROR(INDEX(Starter!$A$1:$A$66,LARGE((Starter!$G$1:$G$66=$C$5)*(ROW(Starter!$G$1:$G$66)),COUNTIF(Starter!$G$1:$G$66,$C$5)+1-ROW(A25))),"")</f>
        <v/>
      </c>
      <c r="B34" s="289" t="str">
        <f t="array" ref="B34">IFERROR(INDEX(Starter!$B$1:$B$66,LARGE((Starter!$G$1:$G$66=$C$5)*(ROW(Starter!$G$1:$G$66)),COUNTIF(Starter!$G$1:$G$66,$C$5)+1-ROW(C25))),"")</f>
        <v/>
      </c>
      <c r="C34" s="178" t="str">
        <f t="array" ref="C34">IFERROR(INDEX(Starter!$C$1:$C$66,LARGE((Starter!$G$1:$G$66=$C$5)*(ROW(Starter!$G$1:$G$66)),COUNTIF(Starter!$G$1:$G$66,$C$5)+1-ROW(D25))),"")</f>
        <v/>
      </c>
      <c r="D34" s="552" t="str" cm="1">
        <f t="array" ref="D34">IFERROR(INDEX(Starter!$Y$1:$Y$66,LARGE((Starter!$G$1:$G$66=$C$5)*(ROW(Starter!$G$1:$G$66)),COUNTIF(Starter!$G$1:$G$66,$C$5)+1-ROW(D25))),"")</f>
        <v/>
      </c>
      <c r="E34" s="179"/>
    </row>
    <row r="35" spans="1:5" ht="27" customHeight="1">
      <c r="A35" s="292" t="str">
        <f t="array" ref="A35">IFERROR(INDEX(Starter!$A$1:$A$66,LARGE((Starter!$G$1:$G$66=$C$5)*(ROW(Starter!$G$1:$G$66)),COUNTIF(Starter!$G$1:$G$66,$C$5)+1-ROW(A26))),"")</f>
        <v/>
      </c>
      <c r="B35" s="289" t="str">
        <f t="array" ref="B35">IFERROR(INDEX(Starter!$B$1:$B$66,LARGE((Starter!$G$1:$G$66=$C$5)*(ROW(Starter!$G$1:$G$66)),COUNTIF(Starter!$G$1:$G$66,$C$5)+1-ROW(C26))),"")</f>
        <v/>
      </c>
      <c r="C35" s="178" t="str">
        <f t="array" ref="C35">IFERROR(INDEX(Starter!$C$1:$C$66,LARGE((Starter!$G$1:$G$66=$C$5)*(ROW(Starter!$G$1:$G$66)),COUNTIF(Starter!$G$1:$G$66,$C$5)+1-ROW(D26))),"")</f>
        <v/>
      </c>
      <c r="D35" s="552" t="str" cm="1">
        <f t="array" ref="D35">IFERROR(INDEX(Starter!$Y$1:$Y$66,LARGE((Starter!$G$1:$G$66=$C$5)*(ROW(Starter!$G$1:$G$66)),COUNTIF(Starter!$G$1:$G$66,$C$5)+1-ROW(D26))),"")</f>
        <v/>
      </c>
      <c r="E35" s="179"/>
    </row>
    <row r="36" spans="1:5" ht="27" customHeight="1">
      <c r="A36" s="292" t="str">
        <f t="array" ref="A36">IFERROR(INDEX(Starter!$A$1:$A$66,LARGE((Starter!$G$1:$G$66=$C$5)*(ROW(Starter!$G$1:$G$66)),COUNTIF(Starter!$G$1:$G$66,$C$5)+1-ROW(A27))),"")</f>
        <v/>
      </c>
      <c r="B36" s="289" t="str">
        <f t="array" ref="B36">IFERROR(INDEX(Starter!$B$1:$B$66,LARGE((Starter!$G$1:$G$66=$C$5)*(ROW(Starter!$G$1:$G$66)),COUNTIF(Starter!$G$1:$G$66,$C$5)+1-ROW(C27))),"")</f>
        <v/>
      </c>
      <c r="C36" s="178" t="str">
        <f t="array" ref="C36">IFERROR(INDEX(Starter!$C$1:$C$66,LARGE((Starter!$G$1:$G$66=$C$5)*(ROW(Starter!$G$1:$G$66)),COUNTIF(Starter!$G$1:$G$66,$C$5)+1-ROW(D27))),"")</f>
        <v/>
      </c>
      <c r="D36" s="552" t="str" cm="1">
        <f t="array" ref="D36">IFERROR(INDEX(Starter!$Y$1:$Y$66,LARGE((Starter!$G$1:$G$66=$C$5)*(ROW(Starter!$G$1:$G$66)),COUNTIF(Starter!$G$1:$G$66,$C$5)+1-ROW(D27))),"")</f>
        <v/>
      </c>
      <c r="E36" s="179"/>
    </row>
    <row r="37" spans="1:5" ht="27" customHeight="1">
      <c r="A37" s="292" t="str">
        <f t="array" ref="A37">IFERROR(INDEX(Starter!$A$1:$A$66,LARGE((Starter!$G$1:$G$66=$C$5)*(ROW(Starter!$G$1:$G$66)),COUNTIF(Starter!$G$1:$G$66,$C$5)+1-ROW(A28))),"")</f>
        <v/>
      </c>
      <c r="B37" s="289" t="str">
        <f t="array" ref="B37">IFERROR(INDEX(Starter!$B$1:$B$66,LARGE((Starter!$G$1:$G$66=$C$5)*(ROW(Starter!$G$1:$G$66)),COUNTIF(Starter!$G$1:$G$66,$C$5)+1-ROW(C28))),"")</f>
        <v/>
      </c>
      <c r="C37" s="178" t="str">
        <f t="array" ref="C37">IFERROR(INDEX(Starter!$C$1:$C$66,LARGE((Starter!$G$1:$G$66=$C$5)*(ROW(Starter!$G$1:$G$66)),COUNTIF(Starter!$G$1:$G$66,$C$5)+1-ROW(D28))),"")</f>
        <v/>
      </c>
      <c r="D37" s="552" t="str" cm="1">
        <f t="array" ref="D37">IFERROR(INDEX(Starter!$Y$1:$Y$66,LARGE((Starter!$G$1:$G$66=$C$5)*(ROW(Starter!$G$1:$G$66)),COUNTIF(Starter!$G$1:$G$66,$C$5)+1-ROW(D28))),"")</f>
        <v/>
      </c>
      <c r="E37" s="179"/>
    </row>
    <row r="38" spans="1:5" ht="27" customHeight="1">
      <c r="A38" s="292" t="str">
        <f t="array" ref="A38">IFERROR(INDEX(Starter!$A$1:$A$66,LARGE((Starter!$G$1:$G$66=$C$5)*(ROW(Starter!$G$1:$G$66)),COUNTIF(Starter!$G$1:$G$66,$C$5)+1-ROW(A29))),"")</f>
        <v/>
      </c>
      <c r="B38" s="289" t="str">
        <f t="array" ref="B38">IFERROR(INDEX(Starter!$B$1:$B$66,LARGE((Starter!$G$1:$G$66=$C$5)*(ROW(Starter!$G$1:$G$66)),COUNTIF(Starter!$G$1:$G$66,$C$5)+1-ROW(C29))),"")</f>
        <v/>
      </c>
      <c r="C38" s="178" t="str">
        <f t="array" ref="C38">IFERROR(INDEX(Starter!$C$1:$C$66,LARGE((Starter!$G$1:$G$66=$C$5)*(ROW(Starter!$G$1:$G$66)),COUNTIF(Starter!$G$1:$G$66,$C$5)+1-ROW(D29))),"")</f>
        <v/>
      </c>
      <c r="D38" s="552" t="str" cm="1">
        <f t="array" ref="D38">IFERROR(INDEX(Starter!$Y$1:$Y$66,LARGE((Starter!$G$1:$G$66=$C$5)*(ROW(Starter!$G$1:$G$66)),COUNTIF(Starter!$G$1:$G$66,$C$5)+1-ROW(D29))),"")</f>
        <v/>
      </c>
      <c r="E38" s="179"/>
    </row>
    <row r="39" spans="1:5" ht="27" customHeight="1">
      <c r="A39" s="292" t="str">
        <f t="array" ref="A39">IFERROR(INDEX(Starter!$A$1:$A$66,LARGE((Starter!$G$1:$G$66=$C$5)*(ROW(Starter!$G$1:$G$66)),COUNTIF(Starter!$G$1:$G$66,$C$5)+1-ROW(A30))),"")</f>
        <v/>
      </c>
      <c r="B39" s="289" t="str">
        <f t="array" ref="B39">IFERROR(INDEX(Starter!$B$1:$B$66,LARGE((Starter!$G$1:$G$66=$C$5)*(ROW(Starter!$G$1:$G$66)),COUNTIF(Starter!$G$1:$G$66,$C$5)+1-ROW(C30))),"")</f>
        <v/>
      </c>
      <c r="C39" s="178" t="str">
        <f t="array" ref="C39">IFERROR(INDEX(Starter!$C$1:$C$66,LARGE((Starter!$G$1:$G$66=$C$5)*(ROW(Starter!$G$1:$G$66)),COUNTIF(Starter!$G$1:$G$66,$C$5)+1-ROW(D30))),"")</f>
        <v/>
      </c>
      <c r="D39" s="552" t="str" cm="1">
        <f t="array" ref="D39">IFERROR(INDEX(Starter!$Y$1:$Y$66,LARGE((Starter!$G$1:$G$66=$C$5)*(ROW(Starter!$G$1:$G$66)),COUNTIF(Starter!$G$1:$G$66,$C$5)+1-ROW(D30))),"")</f>
        <v/>
      </c>
      <c r="E39" s="179"/>
    </row>
    <row r="40" spans="1:5" ht="27" customHeight="1">
      <c r="A40" s="292" t="str">
        <f t="array" ref="A40">IFERROR(INDEX(Starter!$A$1:$A$66,LARGE((Starter!$G$1:$G$66=$C$5)*(ROW(Starter!$G$1:$G$66)),COUNTIF(Starter!$G$1:$G$66,$C$5)+1-ROW(A31))),"")</f>
        <v/>
      </c>
      <c r="B40" s="289" t="str">
        <f t="array" ref="B40">IFERROR(INDEX(Starter!$B$1:$B$66,LARGE((Starter!$G$1:$G$66=$C$5)*(ROW(Starter!$G$1:$G$66)),COUNTIF(Starter!$G$1:$G$66,$C$5)+1-ROW(C31))),"")</f>
        <v/>
      </c>
      <c r="C40" s="178" t="str">
        <f t="array" ref="C40">IFERROR(INDEX(Starter!$C$1:$C$66,LARGE((Starter!$G$1:$G$66=$C$5)*(ROW(Starter!$G$1:$G$66)),COUNTIF(Starter!$G$1:$G$66,$C$5)+1-ROW(D31))),"")</f>
        <v/>
      </c>
      <c r="D40" s="552" t="str" cm="1">
        <f t="array" ref="D40">IFERROR(INDEX(Starter!$Y$1:$Y$66,LARGE((Starter!$G$1:$G$66=$C$5)*(ROW(Starter!$G$1:$G$66)),COUNTIF(Starter!$G$1:$G$66,$C$5)+1-ROW(D31))),"")</f>
        <v/>
      </c>
      <c r="E40" s="179"/>
    </row>
    <row r="41" spans="1:5" ht="27" customHeight="1">
      <c r="A41" s="292" t="str">
        <f t="array" ref="A41">IFERROR(INDEX(Starter!$A$1:$A$66,LARGE((Starter!$G$1:$G$66=$C$5)*(ROW(Starter!$G$1:$G$66)),COUNTIF(Starter!$G$1:$G$66,$C$5)+1-ROW(A32))),"")</f>
        <v/>
      </c>
      <c r="B41" s="289" t="str">
        <f t="array" ref="B41">IFERROR(INDEX(Starter!$B$1:$B$66,LARGE((Starter!$G$1:$G$66=$C$5)*(ROW(Starter!$G$1:$G$66)),COUNTIF(Starter!$G$1:$G$66,$C$5)+1-ROW(C32))),"")</f>
        <v/>
      </c>
      <c r="C41" s="178" t="str">
        <f t="array" ref="C41">IFERROR(INDEX(Starter!$C$1:$C$66,LARGE((Starter!$G$1:$G$66=$C$5)*(ROW(Starter!$G$1:$G$66)),COUNTIF(Starter!$G$1:$G$66,$C$5)+1-ROW(D32))),"")</f>
        <v/>
      </c>
      <c r="D41" s="552" t="str" cm="1">
        <f t="array" ref="D41">IFERROR(INDEX(Starter!$Y$1:$Y$66,LARGE((Starter!$G$1:$G$66=$C$5)*(ROW(Starter!$G$1:$G$66)),COUNTIF(Starter!$G$1:$G$66,$C$5)+1-ROW(D32))),"")</f>
        <v/>
      </c>
      <c r="E41" s="179"/>
    </row>
    <row r="42" spans="1:5" ht="27" customHeight="1">
      <c r="A42" s="292" t="str">
        <f t="array" ref="A42">IFERROR(INDEX(Starter!$A$1:$A$66,LARGE((Starter!$G$1:$G$66=$C$5)*(ROW(Starter!$G$1:$G$66)),COUNTIF(Starter!$G$1:$G$66,$C$5)+1-ROW(A33))),"")</f>
        <v/>
      </c>
      <c r="B42" s="289" t="str">
        <f t="array" ref="B42">IFERROR(INDEX(Starter!$B$1:$B$66,LARGE((Starter!$G$1:$G$66=$C$5)*(ROW(Starter!$G$1:$G$66)),COUNTIF(Starter!$G$1:$G$66,$C$5)+1-ROW(C33))),"")</f>
        <v/>
      </c>
      <c r="C42" s="178" t="str">
        <f t="array" ref="C42">IFERROR(INDEX(Starter!$C$1:$C$66,LARGE((Starter!$G$1:$G$66=$C$5)*(ROW(Starter!$G$1:$G$66)),COUNTIF(Starter!$G$1:$G$66,$C$5)+1-ROW(D33))),"")</f>
        <v/>
      </c>
      <c r="D42" s="552" t="str" cm="1">
        <f t="array" ref="D42">IFERROR(INDEX(Starter!$Y$1:$Y$66,LARGE((Starter!$G$1:$G$66=$C$5)*(ROW(Starter!$G$1:$G$66)),COUNTIF(Starter!$G$1:$G$66,$C$5)+1-ROW(D33))),"")</f>
        <v/>
      </c>
      <c r="E42" s="179"/>
    </row>
    <row r="43" spans="1:5" ht="27" customHeight="1">
      <c r="A43" s="292" t="str">
        <f t="array" ref="A43">IFERROR(INDEX(Starter!$A$1:$A$66,LARGE((Starter!$G$1:$G$66=$C$5)*(ROW(Starter!$G$1:$G$66)),COUNTIF(Starter!$G$1:$G$66,$C$5)+1-ROW(A34))),"")</f>
        <v/>
      </c>
      <c r="B43" s="289" t="str">
        <f t="array" ref="B43">IFERROR(INDEX(Starter!$B$1:$B$66,LARGE((Starter!$G$1:$G$66=$C$5)*(ROW(Starter!$G$1:$G$66)),COUNTIF(Starter!$G$1:$G$66,$C$5)+1-ROW(C34))),"")</f>
        <v/>
      </c>
      <c r="C43" s="178" t="str">
        <f t="array" ref="C43">IFERROR(INDEX(Starter!$C$1:$C$66,LARGE((Starter!$G$1:$G$66=$C$5)*(ROW(Starter!$G$1:$G$66)),COUNTIF(Starter!$G$1:$G$66,$C$5)+1-ROW(D34))),"")</f>
        <v/>
      </c>
      <c r="D43" s="552" t="str" cm="1">
        <f t="array" ref="D43">IFERROR(INDEX(Starter!$Y$1:$Y$66,LARGE((Starter!$G$1:$G$66=$C$5)*(ROW(Starter!$G$1:$G$66)),COUNTIF(Starter!$G$1:$G$66,$C$5)+1-ROW(D34))),"")</f>
        <v/>
      </c>
      <c r="E43" s="179"/>
    </row>
    <row r="44" spans="1:5" ht="27" customHeight="1">
      <c r="A44" s="292" t="str">
        <f t="array" ref="A44">IFERROR(INDEX(Starter!$A$1:$A$66,LARGE((Starter!$G$1:$G$66=$C$5)*(ROW(Starter!$G$1:$G$66)),COUNTIF(Starter!$G$1:$G$66,$C$5)+1-ROW(A35))),"")</f>
        <v/>
      </c>
      <c r="B44" s="289" t="str">
        <f t="array" ref="B44">IFERROR(INDEX(Starter!$B$1:$B$66,LARGE((Starter!$G$1:$G$66=$C$5)*(ROW(Starter!$G$1:$G$66)),COUNTIF(Starter!$G$1:$G$66,$C$5)+1-ROW(C35))),"")</f>
        <v/>
      </c>
      <c r="C44" s="178" t="str">
        <f t="array" ref="C44">IFERROR(INDEX(Starter!$C$1:$C$66,LARGE((Starter!$G$1:$G$66=$C$5)*(ROW(Starter!$G$1:$G$66)),COUNTIF(Starter!$G$1:$G$66,$C$5)+1-ROW(D35))),"")</f>
        <v/>
      </c>
      <c r="D44" s="552" t="str" cm="1">
        <f t="array" ref="D44">IFERROR(INDEX(Starter!$Y$1:$Y$66,LARGE((Starter!$G$1:$G$66=$C$5)*(ROW(Starter!$G$1:$G$66)),COUNTIF(Starter!$G$1:$G$66,$C$5)+1-ROW(D35))),"")</f>
        <v/>
      </c>
      <c r="E44" s="179"/>
    </row>
    <row r="45" spans="1:5" ht="27" customHeight="1">
      <c r="A45" s="292" t="str">
        <f t="array" ref="A45">IFERROR(INDEX(Starter!$A$1:$A$66,LARGE((Starter!$G$1:$G$66=$C$5)*(ROW(Starter!$G$1:$G$66)),COUNTIF(Starter!$G$1:$G$66,$C$5)+1-ROW(A36))),"")</f>
        <v/>
      </c>
      <c r="B45" s="289" t="str">
        <f t="array" ref="B45">IFERROR(INDEX(Starter!$B$1:$B$66,LARGE((Starter!$G$1:$G$66=$C$5)*(ROW(Starter!$G$1:$G$66)),COUNTIF(Starter!$G$1:$G$66,$C$5)+1-ROW(C36))),"")</f>
        <v/>
      </c>
      <c r="C45" s="178" t="str">
        <f t="array" ref="C45">IFERROR(INDEX(Starter!$C$1:$C$66,LARGE((Starter!$G$1:$G$66=$C$5)*(ROW(Starter!$G$1:$G$66)),COUNTIF(Starter!$G$1:$G$66,$C$5)+1-ROW(D36))),"")</f>
        <v/>
      </c>
      <c r="D45" s="552" t="str" cm="1">
        <f t="array" ref="D45">IFERROR(INDEX(Starter!$Y$1:$Y$66,LARGE((Starter!$G$1:$G$66=$C$5)*(ROW(Starter!$G$1:$G$66)),COUNTIF(Starter!$G$1:$G$66,$C$5)+1-ROW(D36))),"")</f>
        <v/>
      </c>
      <c r="E45" s="179"/>
    </row>
    <row r="46" spans="1:5" ht="27" customHeight="1">
      <c r="A46" s="292" t="str">
        <f t="array" ref="A46">IFERROR(INDEX(Starter!$A$1:$A$66,LARGE((Starter!$G$1:$G$66=$C$5)*(ROW(Starter!$G$1:$G$66)),COUNTIF(Starter!$G$1:$G$66,$C$5)+1-ROW(A37))),"")</f>
        <v/>
      </c>
      <c r="B46" s="289" t="str">
        <f t="array" ref="B46">IFERROR(INDEX(Starter!$B$1:$B$66,LARGE((Starter!$G$1:$G$66=$C$5)*(ROW(Starter!$G$1:$G$66)),COUNTIF(Starter!$G$1:$G$66,$C$5)+1-ROW(C37))),"")</f>
        <v/>
      </c>
      <c r="C46" s="178" t="str">
        <f t="array" ref="C46">IFERROR(INDEX(Starter!$C$1:$C$66,LARGE((Starter!$G$1:$G$66=$C$5)*(ROW(Starter!$G$1:$G$66)),COUNTIF(Starter!$G$1:$G$66,$C$5)+1-ROW(D37))),"")</f>
        <v/>
      </c>
      <c r="D46" s="552" t="str" cm="1">
        <f t="array" ref="D46">IFERROR(INDEX(Starter!$Y$1:$Y$66,LARGE((Starter!$G$1:$G$66=$C$5)*(ROW(Starter!$G$1:$G$66)),COUNTIF(Starter!$G$1:$G$66,$C$5)+1-ROW(D37))),"")</f>
        <v/>
      </c>
      <c r="E46" s="179"/>
    </row>
    <row r="47" spans="1:5" ht="27" customHeight="1">
      <c r="A47" s="292" t="str">
        <f t="array" ref="A47">IFERROR(INDEX(Starter!$A$1:$A$66,LARGE((Starter!$G$1:$G$66=$C$5)*(ROW(Starter!$G$1:$G$66)),COUNTIF(Starter!$G$1:$G$66,$C$5)+1-ROW(A38))),"")</f>
        <v/>
      </c>
      <c r="B47" s="289" t="str">
        <f t="array" ref="B47">IFERROR(INDEX(Starter!$B$1:$B$66,LARGE((Starter!$G$1:$G$66=$C$5)*(ROW(Starter!$G$1:$G$66)),COUNTIF(Starter!$G$1:$G$66,$C$5)+1-ROW(C38))),"")</f>
        <v/>
      </c>
      <c r="C47" s="178" t="str">
        <f t="array" ref="C47">IFERROR(INDEX(Starter!$C$1:$C$66,LARGE((Starter!$G$1:$G$66=$C$5)*(ROW(Starter!$G$1:$G$66)),COUNTIF(Starter!$G$1:$G$66,$C$5)+1-ROW(D38))),"")</f>
        <v/>
      </c>
      <c r="D47" s="552" t="str" cm="1">
        <f t="array" ref="D47">IFERROR(INDEX(Starter!$Y$1:$Y$66,LARGE((Starter!$G$1:$G$66=$C$5)*(ROW(Starter!$G$1:$G$66)),COUNTIF(Starter!$G$1:$G$66,$C$5)+1-ROW(D38))),"")</f>
        <v/>
      </c>
      <c r="E47" s="179"/>
    </row>
    <row r="48" spans="1:5" ht="27" customHeight="1">
      <c r="A48" s="292" t="str">
        <f t="array" ref="A48">IFERROR(INDEX(Starter!$A$1:$A$66,LARGE((Starter!$G$1:$G$66=$C$5)*(ROW(Starter!$G$1:$G$66)),COUNTIF(Starter!$G$1:$G$66,$C$5)+1-ROW(A39))),"")</f>
        <v/>
      </c>
      <c r="B48" s="289" t="str">
        <f t="array" ref="B48">IFERROR(INDEX(Starter!$B$1:$B$66,LARGE((Starter!$G$1:$G$66=$C$5)*(ROW(Starter!$G$1:$G$66)),COUNTIF(Starter!$G$1:$G$66,$C$5)+1-ROW(C39))),"")</f>
        <v/>
      </c>
      <c r="C48" s="178" t="str">
        <f t="array" ref="C48">IFERROR(INDEX(Starter!$C$1:$C$66,LARGE((Starter!$G$1:$G$66=$C$5)*(ROW(Starter!$G$1:$G$66)),COUNTIF(Starter!$G$1:$G$66,$C$5)+1-ROW(D39))),"")</f>
        <v/>
      </c>
      <c r="D48" s="552" t="str" cm="1">
        <f t="array" ref="D48">IFERROR(INDEX(Starter!$Y$1:$Y$66,LARGE((Starter!$G$1:$G$66=$C$5)*(ROW(Starter!$G$1:$G$66)),COUNTIF(Starter!$G$1:$G$66,$C$5)+1-ROW(D39))),"")</f>
        <v/>
      </c>
      <c r="E48" s="179"/>
    </row>
    <row r="49" spans="1:5" ht="27" customHeight="1">
      <c r="A49" s="292" t="str">
        <f t="array" ref="A49">IFERROR(INDEX(Starter!$A$1:$A$66,LARGE((Starter!$G$1:$G$66=$C$5)*(ROW(Starter!$G$1:$G$66)),COUNTIF(Starter!$G$1:$G$66,$C$5)+1-ROW(A40))),"")</f>
        <v/>
      </c>
      <c r="B49" s="289" t="str">
        <f t="array" ref="B49">IFERROR(INDEX(Starter!$B$1:$B$66,LARGE((Starter!$G$1:$G$66=$C$5)*(ROW(Starter!$G$1:$G$66)),COUNTIF(Starter!$G$1:$G$66,$C$5)+1-ROW(C40))),"")</f>
        <v/>
      </c>
      <c r="C49" s="178" t="str">
        <f t="array" ref="C49">IFERROR(INDEX(Starter!$C$1:$C$66,LARGE((Starter!$G$1:$G$66=$C$5)*(ROW(Starter!$G$1:$G$66)),COUNTIF(Starter!$G$1:$G$66,$C$5)+1-ROW(D40))),"")</f>
        <v/>
      </c>
      <c r="D49" s="552" t="str" cm="1">
        <f t="array" ref="D49">IFERROR(INDEX(Starter!$Y$1:$Y$66,LARGE((Starter!$G$1:$G$66=$C$5)*(ROW(Starter!$G$1:$G$66)),COUNTIF(Starter!$G$1:$G$66,$C$5)+1-ROW(D40))),"")</f>
        <v/>
      </c>
      <c r="E49" s="179"/>
    </row>
    <row r="50" spans="1:5" ht="27" customHeight="1">
      <c r="A50" s="292" t="str">
        <f t="array" ref="A50">IFERROR(INDEX(Starter!$A$1:$A$66,LARGE((Starter!$G$1:$G$66=$C$5)*(ROW(Starter!$G$1:$G$66)),COUNTIF(Starter!$G$1:$G$66,$C$5)+1-ROW(A41))),"")</f>
        <v/>
      </c>
      <c r="B50" s="289" t="str">
        <f t="array" ref="B50">IFERROR(INDEX(Starter!$B$1:$B$66,LARGE((Starter!$G$1:$G$66=$C$5)*(ROW(Starter!$G$1:$G$66)),COUNTIF(Starter!$G$1:$G$66,$C$5)+1-ROW(C41))),"")</f>
        <v/>
      </c>
      <c r="C50" s="178" t="str">
        <f t="array" ref="C50">IFERROR(INDEX(Starter!$C$1:$C$66,LARGE((Starter!$G$1:$G$66=$C$5)*(ROW(Starter!$G$1:$G$66)),COUNTIF(Starter!$G$1:$G$66,$C$5)+1-ROW(D41))),"")</f>
        <v/>
      </c>
      <c r="D50" s="552" t="str" cm="1">
        <f t="array" ref="D50">IFERROR(INDEX(Starter!$Y$1:$Y$66,LARGE((Starter!$G$1:$G$66=$C$5)*(ROW(Starter!$G$1:$G$66)),COUNTIF(Starter!$G$1:$G$66,$C$5)+1-ROW(D41))),"")</f>
        <v/>
      </c>
      <c r="E50" s="179"/>
    </row>
    <row r="51" spans="1:5" ht="27" customHeight="1">
      <c r="A51" s="292" t="str">
        <f t="array" ref="A51">IFERROR(INDEX(Starter!$A$1:$A$66,LARGE((Starter!$G$1:$G$66=$C$5)*(ROW(Starter!$G$1:$G$66)),COUNTIF(Starter!$G$1:$G$66,$C$5)+1-ROW(A42))),"")</f>
        <v/>
      </c>
      <c r="B51" s="289" t="str">
        <f t="array" ref="B51">IFERROR(INDEX(Starter!$B$1:$B$66,LARGE((Starter!$G$1:$G$66=$C$5)*(ROW(Starter!$G$1:$G$66)),COUNTIF(Starter!$G$1:$G$66,$C$5)+1-ROW(C42))),"")</f>
        <v/>
      </c>
      <c r="C51" s="178" t="str">
        <f t="array" ref="C51">IFERROR(INDEX(Starter!$C$1:$C$66,LARGE((Starter!$G$1:$G$66=$C$5)*(ROW(Starter!$G$1:$G$66)),COUNTIF(Starter!$G$1:$G$66,$C$5)+1-ROW(D42))),"")</f>
        <v/>
      </c>
      <c r="D51" s="552" t="str" cm="1">
        <f t="array" ref="D51">IFERROR(INDEX(Starter!$Y$1:$Y$66,LARGE((Starter!$G$1:$G$66=$C$5)*(ROW(Starter!$G$1:$G$66)),COUNTIF(Starter!$G$1:$G$66,$C$5)+1-ROW(D42))),"")</f>
        <v/>
      </c>
      <c r="E51" s="179"/>
    </row>
    <row r="52" spans="1:5" ht="27" customHeight="1">
      <c r="A52" s="292" t="str">
        <f t="array" ref="A52">IFERROR(INDEX(Starter!$A$1:$A$66,LARGE((Starter!$G$1:$G$66=$C$5)*(ROW(Starter!$G$1:$G$66)),COUNTIF(Starter!$G$1:$G$66,$C$5)+1-ROW(A43))),"")</f>
        <v/>
      </c>
      <c r="B52" s="289" t="str">
        <f t="array" ref="B52">IFERROR(INDEX(Starter!$B$1:$B$66,LARGE((Starter!$G$1:$G$66=$C$5)*(ROW(Starter!$G$1:$G$66)),COUNTIF(Starter!$G$1:$G$66,$C$5)+1-ROW(C43))),"")</f>
        <v/>
      </c>
      <c r="C52" s="178" t="str">
        <f t="array" ref="C52">IFERROR(INDEX(Starter!$C$1:$C$66,LARGE((Starter!$G$1:$G$66=$C$5)*(ROW(Starter!$G$1:$G$66)),COUNTIF(Starter!$G$1:$G$66,$C$5)+1-ROW(D43))),"")</f>
        <v/>
      </c>
      <c r="D52" s="552" t="str" cm="1">
        <f t="array" ref="D52">IFERROR(INDEX(Starter!$Y$1:$Y$66,LARGE((Starter!$G$1:$G$66=$C$5)*(ROW(Starter!$G$1:$G$66)),COUNTIF(Starter!$G$1:$G$66,$C$5)+1-ROW(D43))),"")</f>
        <v/>
      </c>
      <c r="E52" s="179"/>
    </row>
    <row r="53" spans="1:5" ht="27" customHeight="1">
      <c r="A53" s="292" t="str">
        <f t="array" ref="A53">IFERROR(INDEX(Starter!$A$1:$A$66,LARGE((Starter!$G$1:$G$66=$C$5)*(ROW(Starter!$G$1:$G$66)),COUNTIF(Starter!$G$1:$G$66,$C$5)+1-ROW(A44))),"")</f>
        <v/>
      </c>
      <c r="B53" s="289" t="str">
        <f t="array" ref="B53">IFERROR(INDEX(Starter!$B$1:$B$66,LARGE((Starter!$G$1:$G$66=$C$5)*(ROW(Starter!$G$1:$G$66)),COUNTIF(Starter!$G$1:$G$66,$C$5)+1-ROW(C44))),"")</f>
        <v/>
      </c>
      <c r="C53" s="178" t="str">
        <f t="array" ref="C53">IFERROR(INDEX(Starter!$C$1:$C$66,LARGE((Starter!$G$1:$G$66=$C$5)*(ROW(Starter!$G$1:$G$66)),COUNTIF(Starter!$G$1:$G$66,$C$5)+1-ROW(D44))),"")</f>
        <v/>
      </c>
      <c r="D53" s="552" t="str" cm="1">
        <f t="array" ref="D53">IFERROR(INDEX(Starter!$Y$1:$Y$66,LARGE((Starter!$G$1:$G$66=$C$5)*(ROW(Starter!$G$1:$G$66)),COUNTIF(Starter!$G$1:$G$66,$C$5)+1-ROW(D44))),"")</f>
        <v/>
      </c>
      <c r="E53" s="179"/>
    </row>
    <row r="54" spans="1:5" ht="27" customHeight="1">
      <c r="A54" s="292" t="str">
        <f t="array" ref="A54">IFERROR(INDEX(Starter!$A$1:$A$66,LARGE((Starter!$G$1:$G$66=$C$5)*(ROW(Starter!$G$1:$G$66)),COUNTIF(Starter!$G$1:$G$66,$C$5)+1-ROW(A45))),"")</f>
        <v/>
      </c>
      <c r="B54" s="289" t="str">
        <f t="array" ref="B54">IFERROR(INDEX(Starter!$B$1:$B$66,LARGE((Starter!$G$1:$G$66=$C$5)*(ROW(Starter!$G$1:$G$66)),COUNTIF(Starter!$G$1:$G$66,$C$5)+1-ROW(C45))),"")</f>
        <v/>
      </c>
      <c r="C54" s="178" t="str">
        <f t="array" ref="C54">IFERROR(INDEX(Starter!$C$1:$C$66,LARGE((Starter!$G$1:$G$66=$C$5)*(ROW(Starter!$G$1:$G$66)),COUNTIF(Starter!$G$1:$G$66,$C$5)+1-ROW(D45))),"")</f>
        <v/>
      </c>
      <c r="D54" s="552" t="str" cm="1">
        <f t="array" ref="D54">IFERROR(INDEX(Starter!$Y$1:$Y$66,LARGE((Starter!$G$1:$G$66=$C$5)*(ROW(Starter!$G$1:$G$66)),COUNTIF(Starter!$G$1:$G$66,$C$5)+1-ROW(D45))),"")</f>
        <v/>
      </c>
      <c r="E54" s="179"/>
    </row>
    <row r="55" spans="1:5" ht="27" customHeight="1">
      <c r="A55" s="292" t="str">
        <f t="array" ref="A55">IFERROR(INDEX(Starter!$A$1:$A$66,LARGE((Starter!$G$1:$G$66=$C$5)*(ROW(Starter!$G$1:$G$66)),COUNTIF(Starter!$G$1:$G$66,$C$5)+1-ROW(A46))),"")</f>
        <v/>
      </c>
      <c r="B55" s="289" t="str">
        <f t="array" ref="B55">IFERROR(INDEX(Starter!$B$1:$B$66,LARGE((Starter!$G$1:$G$66=$C$5)*(ROW(Starter!$G$1:$G$66)),COUNTIF(Starter!$G$1:$G$66,$C$5)+1-ROW(C46))),"")</f>
        <v/>
      </c>
      <c r="C55" s="178" t="str">
        <f t="array" ref="C55">IFERROR(INDEX(Starter!$C$1:$C$66,LARGE((Starter!$G$1:$G$66=$C$5)*(ROW(Starter!$G$1:$G$66)),COUNTIF(Starter!$G$1:$G$66,$C$5)+1-ROW(D46))),"")</f>
        <v/>
      </c>
      <c r="D55" s="552" t="str" cm="1">
        <f t="array" ref="D55">IFERROR(INDEX(Starter!$Y$1:$Y$66,LARGE((Starter!$G$1:$G$66=$C$5)*(ROW(Starter!$G$1:$G$66)),COUNTIF(Starter!$G$1:$G$66,$C$5)+1-ROW(D46))),"")</f>
        <v/>
      </c>
      <c r="E55" s="179"/>
    </row>
    <row r="56" spans="1:5" ht="27" customHeight="1">
      <c r="A56" s="292" t="str">
        <f t="array" ref="A56">IFERROR(INDEX(Starter!$A$1:$A$66,LARGE((Starter!$G$1:$G$66=$C$5)*(ROW(Starter!$G$1:$G$66)),COUNTIF(Starter!$G$1:$G$66,$C$5)+1-ROW(A47))),"")</f>
        <v/>
      </c>
      <c r="B56" s="289" t="str">
        <f t="array" ref="B56">IFERROR(INDEX(Starter!$B$1:$B$66,LARGE((Starter!$G$1:$G$66=$C$5)*(ROW(Starter!$G$1:$G$66)),COUNTIF(Starter!$G$1:$G$66,$C$5)+1-ROW(C47))),"")</f>
        <v/>
      </c>
      <c r="C56" s="178" t="str">
        <f t="array" ref="C56">IFERROR(INDEX(Starter!$C$1:$C$66,LARGE((Starter!$G$1:$G$66=$C$5)*(ROW(Starter!$G$1:$G$66)),COUNTIF(Starter!$G$1:$G$66,$C$5)+1-ROW(D47))),"")</f>
        <v/>
      </c>
      <c r="D56" s="552" t="str" cm="1">
        <f t="array" ref="D56">IFERROR(INDEX(Starter!$Y$1:$Y$66,LARGE((Starter!$G$1:$G$66=$C$5)*(ROW(Starter!$G$1:$G$66)),COUNTIF(Starter!$G$1:$G$66,$C$5)+1-ROW(D47))),"")</f>
        <v/>
      </c>
      <c r="E56" s="179"/>
    </row>
    <row r="57" spans="1:5" ht="27" customHeight="1">
      <c r="A57" s="292" t="str">
        <f t="array" ref="A57">IFERROR(INDEX(Starter!$A$1:$A$66,LARGE((Starter!$G$1:$G$66=$C$5)*(ROW(Starter!$G$1:$G$66)),COUNTIF(Starter!$G$1:$G$66,$C$5)+1-ROW(A48))),"")</f>
        <v/>
      </c>
      <c r="B57" s="289" t="str">
        <f t="array" ref="B57">IFERROR(INDEX(Starter!$B$1:$B$66,LARGE((Starter!$G$1:$G$66=$C$5)*(ROW(Starter!$G$1:$G$66)),COUNTIF(Starter!$G$1:$G$66,$C$5)+1-ROW(C48))),"")</f>
        <v/>
      </c>
      <c r="C57" s="178" t="str">
        <f t="array" ref="C57">IFERROR(INDEX(Starter!$C$1:$C$66,LARGE((Starter!$G$1:$G$66=$C$5)*(ROW(Starter!$G$1:$G$66)),COUNTIF(Starter!$G$1:$G$66,$C$5)+1-ROW(D48))),"")</f>
        <v/>
      </c>
      <c r="D57" s="552" t="str" cm="1">
        <f t="array" ref="D57">IFERROR(INDEX(Starter!$Y$1:$Y$66,LARGE((Starter!$G$1:$G$66=$C$5)*(ROW(Starter!$G$1:$G$66)),COUNTIF(Starter!$G$1:$G$66,$C$5)+1-ROW(D48))),"")</f>
        <v/>
      </c>
      <c r="E57" s="179"/>
    </row>
    <row r="58" spans="1:5" ht="27" customHeight="1">
      <c r="A58" s="292" t="str">
        <f t="array" ref="A58">IFERROR(INDEX(Starter!$A$1:$A$66,LARGE((Starter!$G$1:$G$66=$C$5)*(ROW(Starter!$G$1:$G$66)),COUNTIF(Starter!$G$1:$G$66,$C$5)+1-ROW(A49))),"")</f>
        <v/>
      </c>
      <c r="B58" s="289" t="str">
        <f t="array" ref="B58">IFERROR(INDEX(Starter!$B$1:$B$66,LARGE((Starter!$G$1:$G$66=$C$5)*(ROW(Starter!$G$1:$G$66)),COUNTIF(Starter!$G$1:$G$66,$C$5)+1-ROW(C49))),"")</f>
        <v/>
      </c>
      <c r="C58" s="178" t="str">
        <f t="array" ref="C58">IFERROR(INDEX(Starter!$C$1:$C$66,LARGE((Starter!$G$1:$G$66=$C$5)*(ROW(Starter!$G$1:$G$66)),COUNTIF(Starter!$G$1:$G$66,$C$5)+1-ROW(D49))),"")</f>
        <v/>
      </c>
      <c r="D58" s="552" t="str" cm="1">
        <f t="array" ref="D58">IFERROR(INDEX(Starter!$Y$1:$Y$66,LARGE((Starter!$G$1:$G$66=$C$5)*(ROW(Starter!$G$1:$G$66)),COUNTIF(Starter!$G$1:$G$66,$C$5)+1-ROW(D49))),"")</f>
        <v/>
      </c>
      <c r="E58" s="179"/>
    </row>
    <row r="59" spans="1:5" ht="27" customHeight="1">
      <c r="A59" s="292" t="str">
        <f t="array" ref="A59">IFERROR(INDEX(Starter!$A$1:$A$66,LARGE((Starter!$G$1:$G$66=$C$5)*(ROW(Starter!$G$1:$G$66)),COUNTIF(Starter!$G$1:$G$66,$C$5)+1-ROW(A50))),"")</f>
        <v/>
      </c>
      <c r="B59" s="289" t="str">
        <f t="array" ref="B59">IFERROR(INDEX(Starter!$B$1:$B$66,LARGE((Starter!$G$1:$G$66=$C$5)*(ROW(Starter!$G$1:$G$66)),COUNTIF(Starter!$G$1:$G$66,$C$5)+1-ROW(C50))),"")</f>
        <v/>
      </c>
      <c r="C59" s="178" t="str">
        <f t="array" ref="C59">IFERROR(INDEX(Starter!$C$1:$C$66,LARGE((Starter!$G$1:$G$66=$C$5)*(ROW(Starter!$G$1:$G$66)),COUNTIF(Starter!$G$1:$G$66,$C$5)+1-ROW(D50))),"")</f>
        <v/>
      </c>
      <c r="D59" s="552" t="str" cm="1">
        <f t="array" ref="D59">IFERROR(INDEX(Starter!$Y$1:$Y$66,LARGE((Starter!$G$1:$G$66=$C$5)*(ROW(Starter!$G$1:$G$66)),COUNTIF(Starter!$G$1:$G$66,$C$5)+1-ROW(D50))),"")</f>
        <v/>
      </c>
      <c r="E59" s="179"/>
    </row>
    <row r="60" spans="1:5" ht="27" customHeight="1">
      <c r="A60" s="292" t="str">
        <f t="array" ref="A60">IFERROR(INDEX(Starter!$A$1:$A$66,LARGE((Starter!$G$1:$G$66=$C$5)*(ROW(Starter!$G$1:$G$66)),COUNTIF(Starter!$G$1:$G$66,$C$5)+1-ROW(A51))),"")</f>
        <v/>
      </c>
      <c r="B60" s="289" t="str">
        <f t="array" ref="B60">IFERROR(INDEX(Starter!$B$1:$B$66,LARGE((Starter!$G$1:$G$66=$C$5)*(ROW(Starter!$G$1:$G$66)),COUNTIF(Starter!$G$1:$G$66,$C$5)+1-ROW(C51))),"")</f>
        <v/>
      </c>
      <c r="C60" s="178" t="str">
        <f t="array" ref="C60">IFERROR(INDEX(Starter!$C$1:$C$66,LARGE((Starter!$G$1:$G$66=$C$5)*(ROW(Starter!$G$1:$G$66)),COUNTIF(Starter!$G$1:$G$66,$C$5)+1-ROW(D51))),"")</f>
        <v/>
      </c>
      <c r="D60" s="552" t="str" cm="1">
        <f t="array" ref="D60">IFERROR(INDEX(Starter!$Y$1:$Y$66,LARGE((Starter!$G$1:$G$66=$C$5)*(ROW(Starter!$G$1:$G$66)),COUNTIF(Starter!$G$1:$G$66,$C$5)+1-ROW(D51))),"")</f>
        <v/>
      </c>
      <c r="E60" s="179"/>
    </row>
    <row r="61" spans="1:5" ht="27" customHeight="1">
      <c r="A61" s="292" t="str">
        <f t="array" ref="A61">IFERROR(INDEX(Starter!$A$1:$A$66,LARGE((Starter!$G$1:$G$66=$C$5)*(ROW(Starter!$G$1:$G$66)),COUNTIF(Starter!$G$1:$G$66,$C$5)+1-ROW(A52))),"")</f>
        <v/>
      </c>
      <c r="B61" s="289" t="str">
        <f t="array" ref="B61">IFERROR(INDEX(Starter!$B$1:$B$66,LARGE((Starter!$G$1:$G$66=$C$5)*(ROW(Starter!$G$1:$G$66)),COUNTIF(Starter!$G$1:$G$66,$C$5)+1-ROW(C52))),"")</f>
        <v/>
      </c>
      <c r="C61" s="178" t="str">
        <f t="array" ref="C61">IFERROR(INDEX(Starter!$C$1:$C$66,LARGE((Starter!$G$1:$G$66=$C$5)*(ROW(Starter!$G$1:$G$66)),COUNTIF(Starter!$G$1:$G$66,$C$5)+1-ROW(D52))),"")</f>
        <v/>
      </c>
      <c r="D61" s="552" t="str" cm="1">
        <f t="array" ref="D61">IFERROR(INDEX(Starter!$Y$1:$Y$66,LARGE((Starter!$G$1:$G$66=$C$5)*(ROW(Starter!$G$1:$G$66)),COUNTIF(Starter!$G$1:$G$66,$C$5)+1-ROW(D52))),"")</f>
        <v/>
      </c>
      <c r="E61" s="179"/>
    </row>
    <row r="62" spans="1:5" ht="27" customHeight="1">
      <c r="A62" s="292" t="str">
        <f t="array" ref="A62">IFERROR(INDEX(Starter!$A$1:$A$66,LARGE((Starter!$G$1:$G$66=$C$5)*(ROW(Starter!$G$1:$G$66)),COUNTIF(Starter!$G$1:$G$66,$C$5)+1-ROW(A53))),"")</f>
        <v/>
      </c>
      <c r="B62" s="289" t="str">
        <f t="array" ref="B62">IFERROR(INDEX(Starter!$B$1:$B$66,LARGE((Starter!$G$1:$G$66=$C$5)*(ROW(Starter!$G$1:$G$66)),COUNTIF(Starter!$G$1:$G$66,$C$5)+1-ROW(C53))),"")</f>
        <v/>
      </c>
      <c r="C62" s="178" t="str">
        <f t="array" ref="C62">IFERROR(INDEX(Starter!$C$1:$C$66,LARGE((Starter!$G$1:$G$66=$C$5)*(ROW(Starter!$G$1:$G$66)),COUNTIF(Starter!$G$1:$G$66,$C$5)+1-ROW(D53))),"")</f>
        <v/>
      </c>
      <c r="D62" s="552" t="str" cm="1">
        <f t="array" ref="D62">IFERROR(INDEX(Starter!$Y$1:$Y$66,LARGE((Starter!$G$1:$G$66=$C$5)*(ROW(Starter!$G$1:$G$66)),COUNTIF(Starter!$G$1:$G$66,$C$5)+1-ROW(D53))),"")</f>
        <v/>
      </c>
      <c r="E62" s="179"/>
    </row>
    <row r="63" spans="1:5" ht="27" customHeight="1">
      <c r="A63" s="292" t="str">
        <f t="array" ref="A63">IFERROR(INDEX(Starter!$A$1:$A$66,LARGE((Starter!$G$1:$G$66=$C$5)*(ROW(Starter!$G$1:$G$66)),COUNTIF(Starter!$G$1:$G$66,$C$5)+1-ROW(A54))),"")</f>
        <v/>
      </c>
      <c r="B63" s="289" t="str">
        <f t="array" ref="B63">IFERROR(INDEX(Starter!$B$1:$B$66,LARGE((Starter!$G$1:$G$66=$C$5)*(ROW(Starter!$G$1:$G$66)),COUNTIF(Starter!$G$1:$G$66,$C$5)+1-ROW(C54))),"")</f>
        <v/>
      </c>
      <c r="C63" s="178" t="str">
        <f t="array" ref="C63">IFERROR(INDEX(Starter!$C$1:$C$66,LARGE((Starter!$G$1:$G$66=$C$5)*(ROW(Starter!$G$1:$G$66)),COUNTIF(Starter!$G$1:$G$66,$C$5)+1-ROW(D54))),"")</f>
        <v/>
      </c>
      <c r="D63" s="552" t="str" cm="1">
        <f t="array" ref="D63">IFERROR(INDEX(Starter!$Y$1:$Y$66,LARGE((Starter!$G$1:$G$66=$C$5)*(ROW(Starter!$G$1:$G$66)),COUNTIF(Starter!$G$1:$G$66,$C$5)+1-ROW(D54))),"")</f>
        <v/>
      </c>
      <c r="E63" s="179"/>
    </row>
    <row r="64" spans="1:5" ht="27" customHeight="1">
      <c r="A64" s="292" t="str">
        <f t="array" ref="A64">IFERROR(INDEX(Starter!$A$1:$A$66,LARGE((Starter!$G$1:$G$66=$C$5)*(ROW(Starter!$G$1:$G$66)),COUNTIF(Starter!$G$1:$G$66,$C$5)+1-ROW(A55))),"")</f>
        <v/>
      </c>
      <c r="B64" s="289" t="str">
        <f t="array" ref="B64">IFERROR(INDEX(Starter!$B$1:$B$66,LARGE((Starter!$G$1:$G$66=$C$5)*(ROW(Starter!$G$1:$G$66)),COUNTIF(Starter!$G$1:$G$66,$C$5)+1-ROW(C55))),"")</f>
        <v/>
      </c>
      <c r="C64" s="178" t="str">
        <f t="array" ref="C64">IFERROR(INDEX(Starter!$C$1:$C$66,LARGE((Starter!$G$1:$G$66=$C$5)*(ROW(Starter!$G$1:$G$66)),COUNTIF(Starter!$G$1:$G$66,$C$5)+1-ROW(D55))),"")</f>
        <v/>
      </c>
      <c r="D64" s="552" t="str" cm="1">
        <f t="array" ref="D64">IFERROR(INDEX(Starter!$Y$1:$Y$66,LARGE((Starter!$G$1:$G$66=$C$5)*(ROW(Starter!$G$1:$G$66)),COUNTIF(Starter!$G$1:$G$66,$C$5)+1-ROW(D55))),"")</f>
        <v/>
      </c>
      <c r="E64" s="179"/>
    </row>
    <row r="65" spans="1:5" ht="27" customHeight="1">
      <c r="A65" s="292" t="str">
        <f t="array" ref="A65">IFERROR(INDEX(Starter!$A$1:$A$66,LARGE((Starter!$G$1:$G$66=$C$5)*(ROW(Starter!$G$1:$G$66)),COUNTIF(Starter!$G$1:$G$66,$C$5)+1-ROW(A56))),"")</f>
        <v/>
      </c>
      <c r="B65" s="289" t="str">
        <f t="array" ref="B65">IFERROR(INDEX(Starter!$B$1:$B$66,LARGE((Starter!$G$1:$G$66=$C$5)*(ROW(Starter!$G$1:$G$66)),COUNTIF(Starter!$G$1:$G$66,$C$5)+1-ROW(C56))),"")</f>
        <v/>
      </c>
      <c r="C65" s="178" t="str">
        <f t="array" ref="C65">IFERROR(INDEX(Starter!$C$1:$C$66,LARGE((Starter!$G$1:$G$66=$C$5)*(ROW(Starter!$G$1:$G$66)),COUNTIF(Starter!$G$1:$G$66,$C$5)+1-ROW(D56))),"")</f>
        <v/>
      </c>
      <c r="D65" s="552" t="str" cm="1">
        <f t="array" ref="D65">IFERROR(INDEX(Starter!$Y$1:$Y$66,LARGE((Starter!$G$1:$G$66=$C$5)*(ROW(Starter!$G$1:$G$66)),COUNTIF(Starter!$G$1:$G$66,$C$5)+1-ROW(D56))),"")</f>
        <v/>
      </c>
      <c r="E65" s="179"/>
    </row>
    <row r="66" spans="1:5" ht="27" customHeight="1">
      <c r="A66" s="292" t="str">
        <f t="array" ref="A66">IFERROR(INDEX(Starter!$A$1:$A$66,LARGE((Starter!$G$1:$G$66=$C$5)*(ROW(Starter!$G$1:$G$66)),COUNTIF(Starter!$G$1:$G$66,$C$5)+1-ROW(A57))),"")</f>
        <v/>
      </c>
      <c r="B66" s="289" t="str">
        <f t="array" ref="B66">IFERROR(INDEX(Starter!$B$1:$B$66,LARGE((Starter!$G$1:$G$66=$C$5)*(ROW(Starter!$G$1:$G$66)),COUNTIF(Starter!$G$1:$G$66,$C$5)+1-ROW(C57))),"")</f>
        <v/>
      </c>
      <c r="C66" s="178" t="str">
        <f t="array" ref="C66">IFERROR(INDEX(Starter!$C$1:$C$66,LARGE((Starter!$G$1:$G$66=$C$5)*(ROW(Starter!$G$1:$G$66)),COUNTIF(Starter!$G$1:$G$66,$C$5)+1-ROW(D57))),"")</f>
        <v/>
      </c>
      <c r="D66" s="552" t="str" cm="1">
        <f t="array" ref="D66">IFERROR(INDEX(Starter!$Y$1:$Y$66,LARGE((Starter!$G$1:$G$66=$C$5)*(ROW(Starter!$G$1:$G$66)),COUNTIF(Starter!$G$1:$G$66,$C$5)+1-ROW(D57))),"")</f>
        <v/>
      </c>
      <c r="E66" s="179"/>
    </row>
    <row r="67" spans="1:5" ht="27" customHeight="1">
      <c r="A67" s="292" t="str">
        <f t="array" ref="A67">IFERROR(INDEX(Starter!$A$1:$A$66,LARGE((Starter!$G$1:$G$66=$C$5)*(ROW(Starter!$G$1:$G$66)),COUNTIF(Starter!$G$1:$G$66,$C$5)+1-ROW(A58))),"")</f>
        <v/>
      </c>
      <c r="B67" s="289" t="str">
        <f t="array" ref="B67">IFERROR(INDEX(Starter!$B$1:$B$66,LARGE((Starter!$G$1:$G$66=$C$5)*(ROW(Starter!$G$1:$G$66)),COUNTIF(Starter!$G$1:$G$66,$C$5)+1-ROW(C58))),"")</f>
        <v/>
      </c>
      <c r="C67" s="178" t="str">
        <f t="array" ref="C67">IFERROR(INDEX(Starter!$C$1:$C$66,LARGE((Starter!$G$1:$G$66=$C$5)*(ROW(Starter!$G$1:$G$66)),COUNTIF(Starter!$G$1:$G$66,$C$5)+1-ROW(D58))),"")</f>
        <v/>
      </c>
      <c r="D67" s="552" t="str" cm="1">
        <f t="array" ref="D67">IFERROR(INDEX(Starter!$Y$1:$Y$66,LARGE((Starter!$G$1:$G$66=$C$5)*(ROW(Starter!$G$1:$G$66)),COUNTIF(Starter!$G$1:$G$66,$C$5)+1-ROW(D58))),"")</f>
        <v/>
      </c>
      <c r="E67" s="179"/>
    </row>
    <row r="68" spans="1:5" ht="27" customHeight="1">
      <c r="A68" s="292" t="str">
        <f t="array" ref="A68">IFERROR(INDEX(Starter!$A$1:$A$66,LARGE((Starter!$G$1:$G$66=$C$5)*(ROW(Starter!$G$1:$G$66)),COUNTIF(Starter!$G$1:$G$66,$C$5)+1-ROW(A59))),"")</f>
        <v/>
      </c>
      <c r="B68" s="289" t="str">
        <f t="array" ref="B68">IFERROR(INDEX(Starter!$B$1:$B$66,LARGE((Starter!$G$1:$G$66=$C$5)*(ROW(Starter!$G$1:$G$66)),COUNTIF(Starter!$G$1:$G$66,$C$5)+1-ROW(C59))),"")</f>
        <v/>
      </c>
      <c r="C68" s="178" t="str">
        <f t="array" ref="C68">IFERROR(INDEX(Starter!$C$1:$C$66,LARGE((Starter!$G$1:$G$66=$C$5)*(ROW(Starter!$G$1:$G$66)),COUNTIF(Starter!$G$1:$G$66,$C$5)+1-ROW(D59))),"")</f>
        <v/>
      </c>
      <c r="D68" s="552" t="str" cm="1">
        <f t="array" ref="D68">IFERROR(INDEX(Starter!$Y$1:$Y$66,LARGE((Starter!$G$1:$G$66=$C$5)*(ROW(Starter!$G$1:$G$66)),COUNTIF(Starter!$G$1:$G$66,$C$5)+1-ROW(D59))),"")</f>
        <v/>
      </c>
      <c r="E68" s="179"/>
    </row>
    <row r="69" spans="1:5" ht="27" customHeight="1">
      <c r="A69" s="293" t="str">
        <f t="array" ref="A69">IFERROR(INDEX(Starter!$A$1:$A$66,LARGE((Starter!$G$1:$G$66=$C$5)*(ROW(Starter!$G$1:$G$66)),COUNTIF(Starter!$G$1:$G$66,$C$5)+1-ROW(A60))),"")</f>
        <v/>
      </c>
      <c r="B69" s="290" t="str">
        <f t="array" ref="B69">IFERROR(INDEX(Starter!$B$1:$B$66,LARGE((Starter!$G$1:$G$66=$C$5)*(ROW(Starter!$G$1:$G$66)),COUNTIF(Starter!$G$1:$G$66,$C$5)+1-ROW(C60))),"")</f>
        <v/>
      </c>
      <c r="C69" s="180" t="str">
        <f t="array" ref="C69">IFERROR(INDEX(Starter!$C$1:$C$66,LARGE((Starter!$G$1:$G$66=$C$5)*(ROW(Starter!$G$1:$G$66)),COUNTIF(Starter!$G$1:$G$66,$C$5)+1-ROW(D60))),"")</f>
        <v/>
      </c>
      <c r="D69" s="553" t="str" cm="1">
        <f t="array" ref="D69">IFERROR(INDEX(Starter!$Y$1:$Y$66,LARGE((Starter!$G$1:$G$66=$C$5)*(ROW(Starter!$G$1:$G$66)),COUNTIF(Starter!$G$1:$G$66,$C$5)+1-ROW(D60))),"")</f>
        <v/>
      </c>
      <c r="E69" s="181"/>
    </row>
    <row r="70" spans="1:5" ht="24" customHeight="1">
      <c r="A70" s="29" t="str">
        <f t="array" ref="A70">IFERROR(INDEX(Starter!$A$1:$A$66,LARGE((Starter!$G$1:$G$66=$C$5)*(ROW(Starter!$G$1:$G$66)),COUNTIF(Starter!$G$1:$G$682,$C$5)+1-ROW(C64))),"")</f>
        <v/>
      </c>
      <c r="B70" s="35" t="str">
        <f t="array" ref="B70">IFERROR(INDEX(Starter!$B$1:$B$66,LARGE((Starter!$G$1:$G$66=$C$5)*(ROW(Starter!$G$1:$G$66)),COUNTIF(Starter!$G$1:$G$66,$C$5)+1-ROW(E64))),"")</f>
        <v/>
      </c>
      <c r="C70" s="35" t="str">
        <f t="array" ref="C70">IFERROR(INDEX(Starter!$C$1:$C$66,LARGE((Starter!$G$1:$G$66=$C$5)*(ROW(Starter!$G$1:$G$66)),COUNTIF(Starter!$G$1:$G$66,$C$5)+1-ROW(F64))),"")</f>
        <v/>
      </c>
      <c r="D70" s="35"/>
      <c r="E70" s="29" t="str">
        <f t="array" ref="E70">IFERROR(INDEX(Starter!$G$1:$G$66,LARGE((Starter!$G$1:$G$66=$C$5)*(ROW(Starter!$G$1:$G$66)),COUNTIF(Starter!$G$1:$G$66,$C$5)+1-ROW(G64))),"")</f>
        <v/>
      </c>
    </row>
  </sheetData>
  <sheetProtection password="EECD" sheet="1" objects="1" scenarios="1"/>
  <mergeCells count="3">
    <mergeCell ref="A1:E1"/>
    <mergeCell ref="D3:E3"/>
    <mergeCell ref="D5:E5"/>
  </mergeCells>
  <printOptions horizontalCentered="1" verticalCentered="1"/>
  <pageMargins left="0.27559055118110237" right="0.19685039370078741" top="0.47244094488188981" bottom="0.23622047244094491" header="0.15748031496062992" footer="0.15748031496062992"/>
  <pageSetup paperSize="9" scale="80" orientation="portrait" r:id="rId1"/>
  <rowBreaks count="1" manualBreakCount="1">
    <brk id="39"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Z143"/>
  <sheetViews>
    <sheetView showGridLines="0" zoomScale="85" zoomScaleNormal="85" zoomScaleSheetLayoutView="85" workbookViewId="0">
      <pane ySplit="13" topLeftCell="A14" activePane="bottomLeft" state="frozen"/>
      <selection pane="bottomLeft" activeCell="C4" sqref="C4"/>
    </sheetView>
  </sheetViews>
  <sheetFormatPr baseColWidth="10" defaultColWidth="11.44140625" defaultRowHeight="14.4"/>
  <cols>
    <col min="1" max="1" width="6.44140625" style="50" customWidth="1"/>
    <col min="2" max="2" width="23.77734375" style="50" customWidth="1"/>
    <col min="3" max="3" width="12" style="50" customWidth="1"/>
    <col min="4" max="4" width="9" style="50" customWidth="1"/>
    <col min="5" max="5" width="13.77734375" style="50" customWidth="1"/>
    <col min="6" max="6" width="11.77734375" style="50" customWidth="1"/>
    <col min="7" max="7" width="25.77734375" style="50" customWidth="1"/>
    <col min="8" max="8" width="8.77734375" style="50" customWidth="1"/>
    <col min="9" max="9" width="9.5546875" style="50" customWidth="1"/>
    <col min="10" max="14" width="6.5546875" style="50" customWidth="1"/>
    <col min="15" max="15" width="6" style="50" hidden="1" customWidth="1"/>
    <col min="16" max="16" width="11.44140625" style="50" hidden="1" customWidth="1"/>
    <col min="17" max="17" width="21.5546875" style="50" hidden="1" customWidth="1"/>
    <col min="18" max="18" width="6.21875" style="49" hidden="1" customWidth="1"/>
    <col min="19" max="19" width="11.44140625" style="49" hidden="1" customWidth="1"/>
    <col min="20" max="25" width="11.44140625" style="49"/>
    <col min="26" max="26" width="0" style="49" hidden="1" customWidth="1"/>
    <col min="27" max="16384" width="11.44140625" style="49"/>
  </cols>
  <sheetData>
    <row r="1" spans="1:26" ht="31.2">
      <c r="A1" s="715" t="s">
        <v>50</v>
      </c>
      <c r="B1" s="715"/>
      <c r="C1" s="715"/>
      <c r="D1" s="715"/>
      <c r="E1" s="715"/>
      <c r="F1" s="715"/>
      <c r="G1" s="715"/>
      <c r="H1" s="715"/>
      <c r="I1" s="715"/>
      <c r="J1" s="715"/>
      <c r="K1" s="715"/>
      <c r="L1" s="715"/>
      <c r="M1" s="715"/>
      <c r="N1" s="715"/>
      <c r="O1" s="112"/>
      <c r="R1" s="121"/>
      <c r="U1" s="220" t="s">
        <v>141</v>
      </c>
      <c r="Z1" s="622"/>
    </row>
    <row r="2" spans="1:26" ht="17.399999999999999">
      <c r="A2" s="122" t="str">
        <f>+Stammdaten!C9</f>
        <v>HSV Testverein</v>
      </c>
      <c r="B2" s="123"/>
      <c r="C2" s="124"/>
      <c r="D2" s="124"/>
      <c r="E2" s="125"/>
      <c r="F2" s="124"/>
      <c r="G2" s="126"/>
      <c r="H2" s="716">
        <f>+Stammdaten!C4</f>
        <v>44995</v>
      </c>
      <c r="I2" s="716"/>
      <c r="J2" s="716"/>
      <c r="K2" s="716"/>
      <c r="L2" s="716"/>
      <c r="M2" s="716"/>
      <c r="N2" s="716"/>
      <c r="O2" s="215"/>
      <c r="R2" s="76"/>
      <c r="U2" s="220" t="s">
        <v>144</v>
      </c>
      <c r="Z2" s="622"/>
    </row>
    <row r="3" spans="1:26" ht="15" customHeight="1">
      <c r="A3" s="89"/>
      <c r="B3" s="89"/>
      <c r="C3" s="89"/>
      <c r="D3" s="89"/>
      <c r="E3" s="624" t="s">
        <v>159</v>
      </c>
      <c r="G3" s="89"/>
      <c r="H3" s="89"/>
      <c r="I3" s="89"/>
      <c r="J3" s="89"/>
      <c r="K3" s="89"/>
      <c r="L3" s="89"/>
      <c r="M3" s="89"/>
      <c r="N3" s="89"/>
      <c r="R3" s="90"/>
      <c r="Z3" s="622"/>
    </row>
    <row r="4" spans="1:26" ht="25.5" customHeight="1">
      <c r="A4" s="96"/>
      <c r="B4" s="127" t="s">
        <v>129</v>
      </c>
      <c r="C4" s="363" t="s">
        <v>4</v>
      </c>
      <c r="D4" s="89"/>
      <c r="E4" s="127" t="s">
        <v>130</v>
      </c>
      <c r="F4" s="363">
        <v>1</v>
      </c>
      <c r="G4" s="714" t="str">
        <f>+Stammdaten!C17</f>
        <v>Wertungsrichter(in) 1</v>
      </c>
      <c r="H4" s="714"/>
      <c r="I4" s="714"/>
      <c r="J4" s="714"/>
      <c r="K4" s="714"/>
      <c r="L4" s="714"/>
      <c r="M4" s="714"/>
      <c r="N4" s="714"/>
      <c r="U4" s="251" t="s">
        <v>145</v>
      </c>
      <c r="Z4" s="622"/>
    </row>
    <row r="5" spans="1:26" ht="4.5" customHeight="1">
      <c r="Z5" s="622"/>
    </row>
    <row r="6" spans="1:26" ht="20.100000000000001" customHeight="1">
      <c r="Z6" s="622">
        <f>COUNT(D14:D133)</f>
        <v>0</v>
      </c>
    </row>
    <row r="7" spans="1:26" ht="25.05" customHeight="1">
      <c r="B7" s="572" t="s">
        <v>314</v>
      </c>
      <c r="C7" s="160">
        <f>IF(C4="H1",Starter!U3,IF(C4="H2",Starter!V3,IF(C4="H3",Starter!W3,)))</f>
        <v>0</v>
      </c>
      <c r="E7" s="572" t="s">
        <v>311</v>
      </c>
      <c r="F7" s="160">
        <f>Z7+Z8+Z9+Z10</f>
        <v>0</v>
      </c>
      <c r="G7" s="621" t="s">
        <v>310</v>
      </c>
      <c r="H7" s="160">
        <f>Z7</f>
        <v>0</v>
      </c>
      <c r="I7" s="621" t="s">
        <v>306</v>
      </c>
      <c r="J7" s="124"/>
      <c r="K7" s="160">
        <f>Z9</f>
        <v>0</v>
      </c>
      <c r="L7" s="621" t="s">
        <v>308</v>
      </c>
      <c r="M7" s="124"/>
      <c r="Z7" s="622">
        <f>COUNTIF(D14:D133,2)/2</f>
        <v>0</v>
      </c>
    </row>
    <row r="8" spans="1:26" ht="10.050000000000001" customHeight="1">
      <c r="H8" s="124"/>
      <c r="I8" s="124"/>
      <c r="J8" s="124"/>
      <c r="K8" s="124"/>
      <c r="L8" s="124"/>
      <c r="M8" s="124"/>
      <c r="Z8" s="622">
        <f>COUNTIF(D14:D133,3)/3</f>
        <v>0</v>
      </c>
    </row>
    <row r="9" spans="1:26" ht="25.05" customHeight="1">
      <c r="B9" s="572" t="s">
        <v>312</v>
      </c>
      <c r="C9" s="160">
        <f>C7-H7-(3*H9-H9)-(4*K7-K7)-(5*K9-K9)</f>
        <v>0</v>
      </c>
      <c r="D9" s="621" t="s">
        <v>313</v>
      </c>
      <c r="H9" s="160">
        <f>Z8</f>
        <v>0</v>
      </c>
      <c r="I9" s="621" t="s">
        <v>307</v>
      </c>
      <c r="J9" s="124"/>
      <c r="K9" s="160">
        <f>Z10</f>
        <v>0</v>
      </c>
      <c r="L9" s="621" t="s">
        <v>309</v>
      </c>
      <c r="M9" s="124"/>
      <c r="Z9" s="622">
        <f>COUNTIF(D14:D133,4)/4</f>
        <v>0</v>
      </c>
    </row>
    <row r="10" spans="1:26" ht="10.050000000000001" customHeight="1">
      <c r="Z10" s="622">
        <f>COUNTIF(D14:D133,5)/5</f>
        <v>0</v>
      </c>
    </row>
    <row r="11" spans="1:26" ht="25.05" customHeight="1">
      <c r="B11" s="572"/>
      <c r="C11" s="160" t="e">
        <f>ROUNDUP(C9/(ROUNDUP(C9/Stammdaten!C22,0)),0)</f>
        <v>#DIV/0!</v>
      </c>
      <c r="D11" s="621" t="s">
        <v>317</v>
      </c>
      <c r="Z11" s="622"/>
    </row>
    <row r="12" spans="1:26" ht="20.100000000000001" customHeight="1" thickBot="1">
      <c r="A12" s="56"/>
      <c r="B12" s="56"/>
      <c r="C12" s="56"/>
      <c r="D12" s="56"/>
      <c r="E12" s="56"/>
      <c r="F12" s="128"/>
      <c r="G12" s="129"/>
      <c r="H12" s="128"/>
      <c r="I12" s="128" t="s">
        <v>136</v>
      </c>
      <c r="J12" s="711" t="s">
        <v>54</v>
      </c>
      <c r="K12" s="712"/>
      <c r="L12" s="712"/>
      <c r="M12" s="713"/>
      <c r="N12" s="130"/>
      <c r="O12" s="128"/>
      <c r="R12" s="76"/>
      <c r="Z12" s="622"/>
    </row>
    <row r="13" spans="1:26" ht="52.5" customHeight="1" thickBot="1">
      <c r="A13" s="182" t="s">
        <v>49</v>
      </c>
      <c r="B13" s="183" t="s">
        <v>5</v>
      </c>
      <c r="C13" s="183" t="s">
        <v>51</v>
      </c>
      <c r="D13" s="617" t="s">
        <v>305</v>
      </c>
      <c r="E13" s="184" t="s">
        <v>30</v>
      </c>
      <c r="F13" s="185" t="s">
        <v>55</v>
      </c>
      <c r="G13" s="186" t="s">
        <v>52</v>
      </c>
      <c r="H13" s="187" t="s">
        <v>150</v>
      </c>
      <c r="I13" s="282" t="s">
        <v>53</v>
      </c>
      <c r="J13" s="281" t="s">
        <v>137</v>
      </c>
      <c r="K13" s="252" t="s">
        <v>138</v>
      </c>
      <c r="L13" s="252" t="s">
        <v>134</v>
      </c>
      <c r="M13" s="252" t="s">
        <v>135</v>
      </c>
      <c r="N13" s="188" t="s">
        <v>133</v>
      </c>
      <c r="O13" s="99"/>
      <c r="P13" s="132"/>
      <c r="R13" s="133" t="s">
        <v>3</v>
      </c>
      <c r="Z13" s="622"/>
    </row>
    <row r="14" spans="1:26" ht="25.05" customHeight="1">
      <c r="A14" s="255"/>
      <c r="B14" s="708" t="s">
        <v>132</v>
      </c>
      <c r="C14" s="709"/>
      <c r="D14" s="709"/>
      <c r="E14" s="709"/>
      <c r="F14" s="709"/>
      <c r="G14" s="709"/>
      <c r="H14" s="709"/>
      <c r="I14" s="709"/>
      <c r="J14" s="709"/>
      <c r="K14" s="709"/>
      <c r="L14" s="709"/>
      <c r="M14" s="709"/>
      <c r="N14" s="710"/>
      <c r="O14" s="253"/>
      <c r="P14" s="254"/>
      <c r="Q14" s="254"/>
      <c r="R14" s="50"/>
      <c r="S14" s="138"/>
      <c r="T14" s="101"/>
      <c r="X14" s="101"/>
    </row>
    <row r="15" spans="1:26" ht="75" customHeight="1">
      <c r="A15" s="134" t="str">
        <f t="array" ref="A15">IFERROR(INDEX(Starter!$A$1:$A$66,LARGE((Starter!$G$1:$G$66=$C$4)*(ROW(Starter!$G$1:$G$66)),COUNTIF(Starter!$G$1:$G$66,$C$4)+1-Z15)),"")</f>
        <v/>
      </c>
      <c r="B15" s="211" t="str">
        <f t="array" ref="B15">IFERROR(INDEX(Starter!$B$1:$B$66,LARGE((Starter!$G$1:$G$66=$C$4)*(ROW(Starter!$G$1:$G$66)),COUNTIF(Starter!$G$1:$G$66,$C$4)+1-Z15)),"")</f>
        <v/>
      </c>
      <c r="C15" s="209" t="str">
        <f t="array" ref="C15">IFERROR(INDEX(Starter!$C$1:$C$66,LARGE((Starter!$G$1:$G$66=$C$4)*(ROW(Starter!$G$1:$G$66)),COUNTIF(Starter!$G$1:$G$66,$C$4)+1-Z15)),"")</f>
        <v/>
      </c>
      <c r="D15" s="623" t="str">
        <f t="array" ref="D15">IFERROR(INDEX(Starter!$R$1:$R$66,LARGE((Starter!$G$1:$G$66=$C$4)*(ROW(Starter!$G$1:$G$66)),COUNTIF(Starter!$G$1:$G$66,$C$4)+1-Z15)),"")</f>
        <v/>
      </c>
      <c r="E15" s="210" t="str">
        <f t="array" ref="E15">IFERROR(INDEX(Starter!$D$1:$D$66,LARGE((Starter!$G$1:$G$66=$C$4)*(ROW(Starter!$G$1:$G$66)),COUNTIF(Starter!$G$1:$G$66,$C$4)+1-Z15)),"")</f>
        <v/>
      </c>
      <c r="F15" s="135"/>
      <c r="G15" s="136"/>
      <c r="H15" s="137"/>
      <c r="I15" s="283"/>
      <c r="J15" s="619" t="s">
        <v>20</v>
      </c>
      <c r="K15" s="620" t="s">
        <v>21</v>
      </c>
      <c r="L15" s="620" t="s">
        <v>22</v>
      </c>
      <c r="M15" s="620" t="s">
        <v>6</v>
      </c>
      <c r="N15" s="620" t="s">
        <v>47</v>
      </c>
      <c r="O15" s="102"/>
      <c r="P15" s="132"/>
      <c r="R15" s="138" t="str">
        <f t="array" ref="R15">IFERROR(INDEX(Starter!$G$1:$G$66,LARGE((Starter!$G$1:$G$66=$C$4)*(ROW(Starter!$G$1:$G$66)),COUNTIF(Starter!$G$1:$G$66,$C$4)+1-ROW(H1))),"")</f>
        <v/>
      </c>
      <c r="S15" s="101"/>
      <c r="W15" s="101"/>
      <c r="Z15" s="622">
        <v>1</v>
      </c>
    </row>
    <row r="16" spans="1:26" ht="25.05" customHeight="1">
      <c r="A16" s="255"/>
      <c r="B16" s="708" t="s">
        <v>132</v>
      </c>
      <c r="C16" s="709"/>
      <c r="D16" s="709"/>
      <c r="E16" s="709"/>
      <c r="F16" s="709"/>
      <c r="G16" s="709"/>
      <c r="H16" s="709"/>
      <c r="I16" s="709"/>
      <c r="J16" s="709"/>
      <c r="K16" s="709"/>
      <c r="L16" s="709"/>
      <c r="M16" s="709"/>
      <c r="N16" s="710"/>
      <c r="O16" s="253"/>
      <c r="P16" s="254"/>
      <c r="Q16" s="254"/>
      <c r="R16" s="50"/>
      <c r="S16" s="138"/>
      <c r="T16" s="101"/>
      <c r="X16" s="101"/>
    </row>
    <row r="17" spans="1:26" ht="75" customHeight="1">
      <c r="A17" s="134" t="str">
        <f t="array" ref="A17">IFERROR(INDEX(Starter!$A$1:$A$66,LARGE((Starter!$G$1:$G$66=$C$4)*(ROW(Starter!$G$1:$G$66)),COUNTIF(Starter!$G$1:$G$66,$C$4)+1-Z17)),"")</f>
        <v/>
      </c>
      <c r="B17" s="211" t="str">
        <f t="array" ref="B17">IFERROR(INDEX(Starter!$B$1:$B$66,LARGE((Starter!$G$1:$G$66=$C$4)*(ROW(Starter!$G$1:$G$66)),COUNTIF(Starter!$G$1:$G$66,$C$4)+1-Z17)),"")</f>
        <v/>
      </c>
      <c r="C17" s="209" t="str">
        <f t="array" ref="C17">IFERROR(INDEX(Starter!$C$1:$C$66,LARGE((Starter!$G$1:$G$66=$C$4)*(ROW(Starter!$G$1:$G$66)),COUNTIF(Starter!$G$1:$G$66,$C$4)+1-Z17)),"")</f>
        <v/>
      </c>
      <c r="D17" s="623" t="str">
        <f t="array" ref="D17">IFERROR(INDEX(Starter!$R$1:$R$66,LARGE((Starter!$G$1:$G$66=$C$4)*(ROW(Starter!$G$1:$G$66)),COUNTIF(Starter!$G$1:$G$66,$C$4)+1-Z17)),"")</f>
        <v/>
      </c>
      <c r="E17" s="210" t="str">
        <f t="array" ref="E17">IFERROR(INDEX(Starter!$D$1:$D$66,LARGE((Starter!$G$1:$G$66=$C$4)*(ROW(Starter!$G$1:$G$66)),COUNTIF(Starter!$G$1:$G$66,$C$4)+1-Z17)),"")</f>
        <v/>
      </c>
      <c r="F17" s="135"/>
      <c r="G17" s="136"/>
      <c r="H17" s="137"/>
      <c r="I17" s="283"/>
      <c r="J17" s="619" t="s">
        <v>20</v>
      </c>
      <c r="K17" s="620" t="s">
        <v>21</v>
      </c>
      <c r="L17" s="620" t="s">
        <v>22</v>
      </c>
      <c r="M17" s="620" t="s">
        <v>6</v>
      </c>
      <c r="N17" s="620" t="s">
        <v>47</v>
      </c>
      <c r="O17" s="102"/>
      <c r="P17" s="132"/>
      <c r="R17" s="138" t="str" cm="1">
        <f t="array" ref="R17">IFERROR(INDEX(Starter!$G$1:$G$66,LARGE((Starter!$G$1:$G$66=$C$4)*(ROW(Starter!$G$1:$G$66)),COUNTIF(Starter!$G$1:$G$66,$C$4)+1-ROW(H2))),"")</f>
        <v/>
      </c>
      <c r="S17" s="101"/>
      <c r="W17" s="101"/>
      <c r="Z17" s="622">
        <f>Z15+1</f>
        <v>2</v>
      </c>
    </row>
    <row r="18" spans="1:26" ht="25.05" customHeight="1">
      <c r="A18" s="255"/>
      <c r="B18" s="708" t="s">
        <v>132</v>
      </c>
      <c r="C18" s="709"/>
      <c r="D18" s="709"/>
      <c r="E18" s="709"/>
      <c r="F18" s="709"/>
      <c r="G18" s="709"/>
      <c r="H18" s="709"/>
      <c r="I18" s="709"/>
      <c r="J18" s="709"/>
      <c r="K18" s="709"/>
      <c r="L18" s="709"/>
      <c r="M18" s="709"/>
      <c r="N18" s="710"/>
      <c r="O18" s="253"/>
      <c r="P18" s="254"/>
      <c r="Q18" s="254"/>
      <c r="R18" s="50"/>
      <c r="S18" s="138"/>
      <c r="T18" s="101"/>
      <c r="X18" s="101"/>
    </row>
    <row r="19" spans="1:26" ht="75" customHeight="1">
      <c r="A19" s="134" t="str">
        <f t="array" ref="A19">IFERROR(INDEX(Starter!$A$1:$A$66,LARGE((Starter!$G$1:$G$66=$C$4)*(ROW(Starter!$G$1:$G$66)),COUNTIF(Starter!$G$1:$G$66,$C$4)+1-Z19)),"")</f>
        <v/>
      </c>
      <c r="B19" s="211" t="str">
        <f t="array" ref="B19">IFERROR(INDEX(Starter!$B$1:$B$66,LARGE((Starter!$G$1:$G$66=$C$4)*(ROW(Starter!$G$1:$G$66)),COUNTIF(Starter!$G$1:$G$66,$C$4)+1-Z19)),"")</f>
        <v/>
      </c>
      <c r="C19" s="209" t="str">
        <f t="array" ref="C19">IFERROR(INDEX(Starter!$C$1:$C$66,LARGE((Starter!$G$1:$G$66=$C$4)*(ROW(Starter!$G$1:$G$66)),COUNTIF(Starter!$G$1:$G$66,$C$4)+1-Z19)),"")</f>
        <v/>
      </c>
      <c r="D19" s="623" t="str">
        <f t="array" ref="D19">IFERROR(INDEX(Starter!$R$1:$R$66,LARGE((Starter!$G$1:$G$66=$C$4)*(ROW(Starter!$G$1:$G$66)),COUNTIF(Starter!$G$1:$G$66,$C$4)+1-Z19)),"")</f>
        <v/>
      </c>
      <c r="E19" s="210" t="str">
        <f t="array" ref="E19">IFERROR(INDEX(Starter!$D$1:$D$66,LARGE((Starter!$G$1:$G$66=$C$4)*(ROW(Starter!$G$1:$G$66)),COUNTIF(Starter!$G$1:$G$66,$C$4)+1-Z19)),"")</f>
        <v/>
      </c>
      <c r="F19" s="135"/>
      <c r="G19" s="136"/>
      <c r="H19" s="137"/>
      <c r="I19" s="283"/>
      <c r="J19" s="619" t="s">
        <v>20</v>
      </c>
      <c r="K19" s="620" t="s">
        <v>21</v>
      </c>
      <c r="L19" s="620" t="s">
        <v>22</v>
      </c>
      <c r="M19" s="620" t="s">
        <v>6</v>
      </c>
      <c r="N19" s="620" t="s">
        <v>47</v>
      </c>
      <c r="O19" s="102"/>
      <c r="P19" s="132"/>
      <c r="R19" s="138" t="str">
        <f t="array" ref="R19">IFERROR(INDEX(Starter!$G$1:$G$66,LARGE((Starter!$G$1:$G$66=$C$4)*(ROW(Starter!$G$1:$G$66)),COUNTIF(Starter!$G$1:$G$66,$C$4)+1-ROW(H3))),"")</f>
        <v/>
      </c>
      <c r="S19" s="101"/>
      <c r="W19" s="101"/>
      <c r="Z19" s="622">
        <f>Z17+1</f>
        <v>3</v>
      </c>
    </row>
    <row r="20" spans="1:26" ht="25.05" customHeight="1">
      <c r="A20" s="255"/>
      <c r="B20" s="708" t="s">
        <v>132</v>
      </c>
      <c r="C20" s="709"/>
      <c r="D20" s="709"/>
      <c r="E20" s="709"/>
      <c r="F20" s="709"/>
      <c r="G20" s="709"/>
      <c r="H20" s="709"/>
      <c r="I20" s="709"/>
      <c r="J20" s="709"/>
      <c r="K20" s="709"/>
      <c r="L20" s="709"/>
      <c r="M20" s="709"/>
      <c r="N20" s="710"/>
      <c r="O20" s="253"/>
      <c r="P20" s="254"/>
      <c r="Q20" s="254"/>
      <c r="R20" s="50"/>
      <c r="S20" s="138"/>
      <c r="T20" s="101"/>
      <c r="X20" s="101"/>
    </row>
    <row r="21" spans="1:26" ht="75" customHeight="1">
      <c r="A21" s="134" t="str">
        <f t="array" ref="A21">IFERROR(INDEX(Starter!$A$1:$A$66,LARGE((Starter!$G$1:$G$66=$C$4)*(ROW(Starter!$G$1:$G$66)),COUNTIF(Starter!$G$1:$G$66,$C$4)+1-Z21)),"")</f>
        <v/>
      </c>
      <c r="B21" s="211" t="str">
        <f t="array" ref="B21">IFERROR(INDEX(Starter!$B$1:$B$66,LARGE((Starter!$G$1:$G$66=$C$4)*(ROW(Starter!$G$1:$G$66)),COUNTIF(Starter!$G$1:$G$66,$C$4)+1-Z21)),"")</f>
        <v/>
      </c>
      <c r="C21" s="209" t="str">
        <f t="array" ref="C21">IFERROR(INDEX(Starter!$C$1:$C$66,LARGE((Starter!$G$1:$G$66=$C$4)*(ROW(Starter!$G$1:$G$66)),COUNTIF(Starter!$G$1:$G$66,$C$4)+1-Z21)),"")</f>
        <v/>
      </c>
      <c r="D21" s="623" t="str">
        <f t="array" ref="D21">IFERROR(INDEX(Starter!$R$1:$R$66,LARGE((Starter!$G$1:$G$66=$C$4)*(ROW(Starter!$G$1:$G$66)),COUNTIF(Starter!$G$1:$G$66,$C$4)+1-Z21)),"")</f>
        <v/>
      </c>
      <c r="E21" s="210" t="str">
        <f t="array" ref="E21">IFERROR(INDEX(Starter!$D$1:$D$66,LARGE((Starter!$G$1:$G$66=$C$4)*(ROW(Starter!$G$1:$G$66)),COUNTIF(Starter!$G$1:$G$66,$C$4)+1-Z21)),"")</f>
        <v/>
      </c>
      <c r="F21" s="135"/>
      <c r="G21" s="136"/>
      <c r="H21" s="137"/>
      <c r="I21" s="283"/>
      <c r="J21" s="619" t="s">
        <v>20</v>
      </c>
      <c r="K21" s="620" t="s">
        <v>21</v>
      </c>
      <c r="L21" s="620" t="s">
        <v>22</v>
      </c>
      <c r="M21" s="620" t="s">
        <v>6</v>
      </c>
      <c r="N21" s="620" t="s">
        <v>47</v>
      </c>
      <c r="O21" s="102"/>
      <c r="P21" s="132"/>
      <c r="R21" s="138" t="str">
        <f t="array" ref="R21">IFERROR(INDEX(Starter!$G$1:$G$66,LARGE((Starter!$G$1:$G$66=$C$4)*(ROW(Starter!$G$1:$G$66)),COUNTIF(Starter!$G$1:$G$66,$C$4)+1-ROW(H4))),"")</f>
        <v/>
      </c>
      <c r="S21" s="101"/>
      <c r="W21" s="101"/>
      <c r="Z21" s="622">
        <f>Z19+1</f>
        <v>4</v>
      </c>
    </row>
    <row r="22" spans="1:26" ht="25.05" customHeight="1">
      <c r="A22" s="255"/>
      <c r="B22" s="708" t="s">
        <v>132</v>
      </c>
      <c r="C22" s="709"/>
      <c r="D22" s="709"/>
      <c r="E22" s="709"/>
      <c r="F22" s="709"/>
      <c r="G22" s="709"/>
      <c r="H22" s="709"/>
      <c r="I22" s="709"/>
      <c r="J22" s="709"/>
      <c r="K22" s="709"/>
      <c r="L22" s="709"/>
      <c r="M22" s="709"/>
      <c r="N22" s="710"/>
      <c r="O22" s="253"/>
      <c r="P22" s="254"/>
      <c r="Q22" s="254"/>
      <c r="R22" s="50"/>
      <c r="S22" s="138"/>
      <c r="T22" s="101"/>
      <c r="X22" s="101"/>
    </row>
    <row r="23" spans="1:26" ht="75" customHeight="1">
      <c r="A23" s="134" t="str">
        <f t="array" ref="A23">IFERROR(INDEX(Starter!$A$1:$A$66,LARGE((Starter!$G$1:$G$66=$C$4)*(ROW(Starter!$G$1:$G$66)),COUNTIF(Starter!$G$1:$G$66,$C$4)+1-Z23)),"")</f>
        <v/>
      </c>
      <c r="B23" s="211" t="str">
        <f t="array" ref="B23">IFERROR(INDEX(Starter!$B$1:$B$66,LARGE((Starter!$G$1:$G$66=$C$4)*(ROW(Starter!$G$1:$G$66)),COUNTIF(Starter!$G$1:$G$66,$C$4)+1-Z23)),"")</f>
        <v/>
      </c>
      <c r="C23" s="209" t="str">
        <f t="array" ref="C23">IFERROR(INDEX(Starter!$C$1:$C$66,LARGE((Starter!$G$1:$G$66=$C$4)*(ROW(Starter!$G$1:$G$66)),COUNTIF(Starter!$G$1:$G$66,$C$4)+1-Z23)),"")</f>
        <v/>
      </c>
      <c r="D23" s="623" t="str">
        <f t="array" ref="D23">IFERROR(INDEX(Starter!$R$1:$R$66,LARGE((Starter!$G$1:$G$66=$C$4)*(ROW(Starter!$G$1:$G$66)),COUNTIF(Starter!$G$1:$G$66,$C$4)+1-Z23)),"")</f>
        <v/>
      </c>
      <c r="E23" s="210" t="str">
        <f t="array" ref="E23">IFERROR(INDEX(Starter!$D$1:$D$66,LARGE((Starter!$G$1:$G$66=$C$4)*(ROW(Starter!$G$1:$G$66)),COUNTIF(Starter!$G$1:$G$66,$C$4)+1-Z23)),"")</f>
        <v/>
      </c>
      <c r="F23" s="135"/>
      <c r="G23" s="136"/>
      <c r="H23" s="137"/>
      <c r="I23" s="283"/>
      <c r="J23" s="619" t="s">
        <v>20</v>
      </c>
      <c r="K23" s="620" t="s">
        <v>21</v>
      </c>
      <c r="L23" s="620" t="s">
        <v>22</v>
      </c>
      <c r="M23" s="620" t="s">
        <v>6</v>
      </c>
      <c r="N23" s="620" t="s">
        <v>47</v>
      </c>
      <c r="O23" s="102"/>
      <c r="P23" s="132"/>
      <c r="R23" s="138" t="str">
        <f t="array" ref="R23">IFERROR(INDEX(Starter!$G$1:$G$66,LARGE((Starter!$G$1:$G$66=$C$4)*(ROW(Starter!$G$1:$G$66)),COUNTIF(Starter!$G$1:$G$66,$C$4)+1-ROW(H5))),"")</f>
        <v/>
      </c>
      <c r="S23" s="101"/>
      <c r="W23" s="101"/>
      <c r="Z23" s="622">
        <f>Z21+1</f>
        <v>5</v>
      </c>
    </row>
    <row r="24" spans="1:26" ht="25.05" customHeight="1">
      <c r="A24" s="255"/>
      <c r="B24" s="708" t="s">
        <v>132</v>
      </c>
      <c r="C24" s="709"/>
      <c r="D24" s="709"/>
      <c r="E24" s="709"/>
      <c r="F24" s="709"/>
      <c r="G24" s="709"/>
      <c r="H24" s="709"/>
      <c r="I24" s="709"/>
      <c r="J24" s="709"/>
      <c r="K24" s="709"/>
      <c r="L24" s="709"/>
      <c r="M24" s="709"/>
      <c r="N24" s="710"/>
      <c r="O24" s="253"/>
      <c r="P24" s="254"/>
      <c r="Q24" s="254"/>
      <c r="R24" s="50"/>
      <c r="S24" s="138"/>
      <c r="T24" s="101"/>
      <c r="X24" s="101"/>
    </row>
    <row r="25" spans="1:26" ht="75" customHeight="1">
      <c r="A25" s="134" t="str">
        <f t="array" ref="A25">IFERROR(INDEX(Starter!$A$1:$A$66,LARGE((Starter!$G$1:$G$66=$C$4)*(ROW(Starter!$G$1:$G$66)),COUNTIF(Starter!$G$1:$G$66,$C$4)+1-Z25)),"")</f>
        <v/>
      </c>
      <c r="B25" s="211" t="str">
        <f t="array" ref="B25">IFERROR(INDEX(Starter!$B$1:$B$66,LARGE((Starter!$G$1:$G$66=$C$4)*(ROW(Starter!$G$1:$G$66)),COUNTIF(Starter!$G$1:$G$66,$C$4)+1-Z25)),"")</f>
        <v/>
      </c>
      <c r="C25" s="209" t="str">
        <f t="array" ref="C25">IFERROR(INDEX(Starter!$C$1:$C$66,LARGE((Starter!$G$1:$G$66=$C$4)*(ROW(Starter!$G$1:$G$66)),COUNTIF(Starter!$G$1:$G$66,$C$4)+1-Z25)),"")</f>
        <v/>
      </c>
      <c r="D25" s="623" t="str">
        <f t="array" ref="D25">IFERROR(INDEX(Starter!$R$1:$R$66,LARGE((Starter!$G$1:$G$66=$C$4)*(ROW(Starter!$G$1:$G$66)),COUNTIF(Starter!$G$1:$G$66,$C$4)+1-Z25)),"")</f>
        <v/>
      </c>
      <c r="E25" s="210" t="str">
        <f t="array" ref="E25">IFERROR(INDEX(Starter!$D$1:$D$66,LARGE((Starter!$G$1:$G$66=$C$4)*(ROW(Starter!$G$1:$G$66)),COUNTIF(Starter!$G$1:$G$66,$C$4)+1-Z25)),"")</f>
        <v/>
      </c>
      <c r="F25" s="135"/>
      <c r="G25" s="136"/>
      <c r="H25" s="137"/>
      <c r="I25" s="283"/>
      <c r="J25" s="619" t="s">
        <v>20</v>
      </c>
      <c r="K25" s="620" t="s">
        <v>21</v>
      </c>
      <c r="L25" s="620" t="s">
        <v>22</v>
      </c>
      <c r="M25" s="620" t="s">
        <v>6</v>
      </c>
      <c r="N25" s="620" t="s">
        <v>47</v>
      </c>
      <c r="O25" s="102"/>
      <c r="P25" s="132"/>
      <c r="R25" s="138" t="str">
        <f t="array" ref="R25">IFERROR(INDEX(Starter!$G$1:$G$66,LARGE((Starter!$G$1:$G$66=$C$4)*(ROW(Starter!$G$1:$G$66)),COUNTIF(Starter!$G$1:$G$66,$C$4)+1-ROW(H12))),"")</f>
        <v/>
      </c>
      <c r="S25" s="101"/>
      <c r="W25" s="101"/>
      <c r="Z25" s="622">
        <f>Z23+1</f>
        <v>6</v>
      </c>
    </row>
    <row r="26" spans="1:26" ht="25.05" customHeight="1">
      <c r="A26" s="255"/>
      <c r="B26" s="708" t="s">
        <v>132</v>
      </c>
      <c r="C26" s="709"/>
      <c r="D26" s="709"/>
      <c r="E26" s="709"/>
      <c r="F26" s="709"/>
      <c r="G26" s="709"/>
      <c r="H26" s="709"/>
      <c r="I26" s="709"/>
      <c r="J26" s="709"/>
      <c r="K26" s="709"/>
      <c r="L26" s="709"/>
      <c r="M26" s="709"/>
      <c r="N26" s="710"/>
      <c r="O26" s="253"/>
      <c r="P26" s="254"/>
      <c r="Q26" s="254"/>
      <c r="R26" s="50"/>
      <c r="S26" s="138"/>
      <c r="T26" s="101"/>
      <c r="X26" s="101"/>
    </row>
    <row r="27" spans="1:26" ht="75" customHeight="1">
      <c r="A27" s="134" t="str">
        <f t="array" ref="A27">IFERROR(INDEX(Starter!$A$1:$A$66,LARGE((Starter!$G$1:$G$66=$C$4)*(ROW(Starter!$G$1:$G$66)),COUNTIF(Starter!$G$1:$G$66,$C$4)+1-Z27)),"")</f>
        <v/>
      </c>
      <c r="B27" s="211" t="str">
        <f t="array" ref="B27">IFERROR(INDEX(Starter!$B$1:$B$66,LARGE((Starter!$G$1:$G$66=$C$4)*(ROW(Starter!$G$1:$G$66)),COUNTIF(Starter!$G$1:$G$66,$C$4)+1-Z27)),"")</f>
        <v/>
      </c>
      <c r="C27" s="209" t="str">
        <f t="array" ref="C27">IFERROR(INDEX(Starter!$C$1:$C$66,LARGE((Starter!$G$1:$G$66=$C$4)*(ROW(Starter!$G$1:$G$66)),COUNTIF(Starter!$G$1:$G$66,$C$4)+1-Z27)),"")</f>
        <v/>
      </c>
      <c r="D27" s="623" t="str">
        <f t="array" ref="D27">IFERROR(INDEX(Starter!$R$1:$R$66,LARGE((Starter!$G$1:$G$66=$C$4)*(ROW(Starter!$G$1:$G$66)),COUNTIF(Starter!$G$1:$G$66,$C$4)+1-Z27)),"")</f>
        <v/>
      </c>
      <c r="E27" s="210" t="str">
        <f t="array" ref="E27">IFERROR(INDEX(Starter!$D$1:$D$66,LARGE((Starter!$G$1:$G$66=$C$4)*(ROW(Starter!$G$1:$G$66)),COUNTIF(Starter!$G$1:$G$66,$C$4)+1-Z27)),"")</f>
        <v/>
      </c>
      <c r="F27" s="135"/>
      <c r="G27" s="136"/>
      <c r="H27" s="137"/>
      <c r="I27" s="283"/>
      <c r="J27" s="619" t="s">
        <v>20</v>
      </c>
      <c r="K27" s="620" t="s">
        <v>21</v>
      </c>
      <c r="L27" s="620" t="s">
        <v>22</v>
      </c>
      <c r="M27" s="620" t="s">
        <v>6</v>
      </c>
      <c r="N27" s="620" t="s">
        <v>47</v>
      </c>
      <c r="O27" s="102"/>
      <c r="P27" s="132"/>
      <c r="R27" s="138" t="str">
        <f t="array" ref="R27">IFERROR(INDEX(Starter!$G$1:$G$66,LARGE((Starter!$G$1:$G$66=$C$4)*(ROW(Starter!$G$1:$G$66)),COUNTIF(Starter!$G$1:$G$66,$C$4)+1-ROW(H13))),"")</f>
        <v/>
      </c>
      <c r="S27" s="101"/>
      <c r="W27" s="101"/>
      <c r="Z27" s="622">
        <f>Z25+1</f>
        <v>7</v>
      </c>
    </row>
    <row r="28" spans="1:26" ht="25.05" customHeight="1">
      <c r="A28" s="255"/>
      <c r="B28" s="708" t="s">
        <v>132</v>
      </c>
      <c r="C28" s="709"/>
      <c r="D28" s="709"/>
      <c r="E28" s="709"/>
      <c r="F28" s="709"/>
      <c r="G28" s="709"/>
      <c r="H28" s="709"/>
      <c r="I28" s="709"/>
      <c r="J28" s="709"/>
      <c r="K28" s="709"/>
      <c r="L28" s="709"/>
      <c r="M28" s="709"/>
      <c r="N28" s="710"/>
      <c r="O28" s="253"/>
      <c r="P28" s="254"/>
      <c r="Q28" s="254"/>
      <c r="R28" s="50"/>
      <c r="S28" s="138"/>
      <c r="T28" s="101"/>
      <c r="X28" s="101"/>
    </row>
    <row r="29" spans="1:26" ht="75" customHeight="1">
      <c r="A29" s="134" t="str">
        <f t="array" ref="A29">IFERROR(INDEX(Starter!$A$1:$A$66,LARGE((Starter!$G$1:$G$66=$C$4)*(ROW(Starter!$G$1:$G$66)),COUNTIF(Starter!$G$1:$G$66,$C$4)+1-Z29)),"")</f>
        <v/>
      </c>
      <c r="B29" s="211" t="str">
        <f t="array" ref="B29">IFERROR(INDEX(Starter!$B$1:$B$66,LARGE((Starter!$G$1:$G$66=$C$4)*(ROW(Starter!$G$1:$G$66)),COUNTIF(Starter!$G$1:$G$66,$C$4)+1-Z29)),"")</f>
        <v/>
      </c>
      <c r="C29" s="209" t="str">
        <f t="array" ref="C29">IFERROR(INDEX(Starter!$C$1:$C$66,LARGE((Starter!$G$1:$G$66=$C$4)*(ROW(Starter!$G$1:$G$66)),COUNTIF(Starter!$G$1:$G$66,$C$4)+1-Z29)),"")</f>
        <v/>
      </c>
      <c r="D29" s="623" t="str">
        <f t="array" ref="D29">IFERROR(INDEX(Starter!$R$1:$R$66,LARGE((Starter!$G$1:$G$66=$C$4)*(ROW(Starter!$G$1:$G$66)),COUNTIF(Starter!$G$1:$G$66,$C$4)+1-Z29)),"")</f>
        <v/>
      </c>
      <c r="E29" s="210" t="str">
        <f t="array" ref="E29">IFERROR(INDEX(Starter!$D$1:$D$66,LARGE((Starter!$G$1:$G$66=$C$4)*(ROW(Starter!$G$1:$G$66)),COUNTIF(Starter!$G$1:$G$66,$C$4)+1-Z29)),"")</f>
        <v/>
      </c>
      <c r="F29" s="135"/>
      <c r="G29" s="136"/>
      <c r="H29" s="137"/>
      <c r="I29" s="283"/>
      <c r="J29" s="619" t="s">
        <v>20</v>
      </c>
      <c r="K29" s="620" t="s">
        <v>21</v>
      </c>
      <c r="L29" s="620" t="s">
        <v>22</v>
      </c>
      <c r="M29" s="620" t="s">
        <v>6</v>
      </c>
      <c r="N29" s="620" t="s">
        <v>47</v>
      </c>
      <c r="O29" s="102"/>
      <c r="P29" s="132"/>
      <c r="R29" s="138" t="str" cm="1">
        <f t="array" ref="R29">IFERROR(INDEX(Starter!$G$1:$G$66,LARGE((Starter!$G$1:$G$66=$C$4)*(ROW(Starter!$G$1:$G$66)),COUNTIF(Starter!$G$1:$G$66,$C$4)+1-ROW(H14))),"")</f>
        <v/>
      </c>
      <c r="S29" s="101"/>
      <c r="W29" s="101"/>
      <c r="Z29" s="622">
        <f>Z27+1</f>
        <v>8</v>
      </c>
    </row>
    <row r="30" spans="1:26" ht="25.05" customHeight="1">
      <c r="A30" s="255"/>
      <c r="B30" s="708" t="s">
        <v>132</v>
      </c>
      <c r="C30" s="709"/>
      <c r="D30" s="709"/>
      <c r="E30" s="709"/>
      <c r="F30" s="709"/>
      <c r="G30" s="709"/>
      <c r="H30" s="709"/>
      <c r="I30" s="709"/>
      <c r="J30" s="709"/>
      <c r="K30" s="709"/>
      <c r="L30" s="709"/>
      <c r="M30" s="709"/>
      <c r="N30" s="710"/>
      <c r="O30" s="253"/>
      <c r="P30" s="254"/>
      <c r="Q30" s="254"/>
      <c r="R30" s="50"/>
      <c r="S30" s="138"/>
      <c r="T30" s="101"/>
      <c r="X30" s="101"/>
    </row>
    <row r="31" spans="1:26" ht="75" customHeight="1">
      <c r="A31" s="134" t="str">
        <f t="array" ref="A31">IFERROR(INDEX(Starter!$A$1:$A$66,LARGE((Starter!$G$1:$G$66=$C$4)*(ROW(Starter!$G$1:$G$66)),COUNTIF(Starter!$G$1:$G$66,$C$4)+1-Z31)),"")</f>
        <v/>
      </c>
      <c r="B31" s="211" t="str">
        <f t="array" ref="B31">IFERROR(INDEX(Starter!$B$1:$B$66,LARGE((Starter!$G$1:$G$66=$C$4)*(ROW(Starter!$G$1:$G$66)),COUNTIF(Starter!$G$1:$G$66,$C$4)+1-Z31)),"")</f>
        <v/>
      </c>
      <c r="C31" s="209" t="str">
        <f t="array" ref="C31">IFERROR(INDEX(Starter!$C$1:$C$66,LARGE((Starter!$G$1:$G$66=$C$4)*(ROW(Starter!$G$1:$G$66)),COUNTIF(Starter!$G$1:$G$66,$C$4)+1-Z31)),"")</f>
        <v/>
      </c>
      <c r="D31" s="623" t="str">
        <f t="array" ref="D31">IFERROR(INDEX(Starter!$R$1:$R$66,LARGE((Starter!$G$1:$G$66=$C$4)*(ROW(Starter!$G$1:$G$66)),COUNTIF(Starter!$G$1:$G$66,$C$4)+1-Z31)),"")</f>
        <v/>
      </c>
      <c r="E31" s="210" t="str">
        <f t="array" ref="E31">IFERROR(INDEX(Starter!$D$1:$D$66,LARGE((Starter!$G$1:$G$66=$C$4)*(ROW(Starter!$G$1:$G$66)),COUNTIF(Starter!$G$1:$G$66,$C$4)+1-Z31)),"")</f>
        <v/>
      </c>
      <c r="F31" s="135"/>
      <c r="G31" s="136"/>
      <c r="H31" s="137"/>
      <c r="I31" s="283"/>
      <c r="J31" s="619" t="s">
        <v>20</v>
      </c>
      <c r="K31" s="620" t="s">
        <v>21</v>
      </c>
      <c r="L31" s="620" t="s">
        <v>22</v>
      </c>
      <c r="M31" s="620" t="s">
        <v>6</v>
      </c>
      <c r="N31" s="620" t="s">
        <v>47</v>
      </c>
      <c r="O31" s="102"/>
      <c r="P31" s="132"/>
      <c r="R31" s="138" t="str" cm="1">
        <f t="array" ref="R31">IFERROR(INDEX(Starter!$G$1:$G$66,LARGE((Starter!$G$1:$G$66=$C$4)*(ROW(Starter!$G$1:$G$66)),COUNTIF(Starter!$G$1:$G$66,$C$4)+1-ROW(H15))),"")</f>
        <v/>
      </c>
      <c r="S31" s="101"/>
      <c r="W31" s="101"/>
      <c r="Z31" s="622">
        <f>Z29+1</f>
        <v>9</v>
      </c>
    </row>
    <row r="32" spans="1:26" ht="25.05" customHeight="1">
      <c r="A32" s="255"/>
      <c r="B32" s="708" t="s">
        <v>132</v>
      </c>
      <c r="C32" s="709"/>
      <c r="D32" s="709"/>
      <c r="E32" s="709"/>
      <c r="F32" s="709"/>
      <c r="G32" s="709"/>
      <c r="H32" s="709"/>
      <c r="I32" s="709"/>
      <c r="J32" s="709"/>
      <c r="K32" s="709"/>
      <c r="L32" s="709"/>
      <c r="M32" s="709"/>
      <c r="N32" s="710"/>
      <c r="O32" s="253"/>
      <c r="P32" s="254"/>
      <c r="Q32" s="254"/>
      <c r="R32" s="50"/>
      <c r="S32" s="138"/>
      <c r="T32" s="101"/>
      <c r="X32" s="101"/>
    </row>
    <row r="33" spans="1:26" ht="75" customHeight="1">
      <c r="A33" s="134" t="str">
        <f t="array" ref="A33">IFERROR(INDEX(Starter!$A$1:$A$66,LARGE((Starter!$G$1:$G$66=$C$4)*(ROW(Starter!$G$1:$G$66)),COUNTIF(Starter!$G$1:$G$66,$C$4)+1-Z33)),"")</f>
        <v/>
      </c>
      <c r="B33" s="211" t="str">
        <f t="array" ref="B33">IFERROR(INDEX(Starter!$B$1:$B$66,LARGE((Starter!$G$1:$G$66=$C$4)*(ROW(Starter!$G$1:$G$66)),COUNTIF(Starter!$G$1:$G$66,$C$4)+1-Z33)),"")</f>
        <v/>
      </c>
      <c r="C33" s="209" t="str">
        <f t="array" ref="C33">IFERROR(INDEX(Starter!$C$1:$C$66,LARGE((Starter!$G$1:$G$66=$C$4)*(ROW(Starter!$G$1:$G$66)),COUNTIF(Starter!$G$1:$G$66,$C$4)+1-Z33)),"")</f>
        <v/>
      </c>
      <c r="D33" s="623" t="str">
        <f t="array" ref="D33">IFERROR(INDEX(Starter!$R$1:$R$66,LARGE((Starter!$G$1:$G$66=$C$4)*(ROW(Starter!$G$1:$G$66)),COUNTIF(Starter!$G$1:$G$66,$C$4)+1-Z33)),"")</f>
        <v/>
      </c>
      <c r="E33" s="210" t="str">
        <f t="array" ref="E33">IFERROR(INDEX(Starter!$D$1:$D$66,LARGE((Starter!$G$1:$G$66=$C$4)*(ROW(Starter!$G$1:$G$66)),COUNTIF(Starter!$G$1:$G$66,$C$4)+1-Z33)),"")</f>
        <v/>
      </c>
      <c r="F33" s="135"/>
      <c r="G33" s="136"/>
      <c r="H33" s="137"/>
      <c r="I33" s="283"/>
      <c r="J33" s="619" t="s">
        <v>20</v>
      </c>
      <c r="K33" s="620" t="s">
        <v>21</v>
      </c>
      <c r="L33" s="620" t="s">
        <v>22</v>
      </c>
      <c r="M33" s="620" t="s">
        <v>6</v>
      </c>
      <c r="N33" s="620" t="s">
        <v>47</v>
      </c>
      <c r="O33" s="102"/>
      <c r="P33" s="132"/>
      <c r="R33" s="138" t="str" cm="1">
        <f t="array" ref="R33">IFERROR(INDEX(Starter!$G$1:$G$66,LARGE((Starter!$G$1:$G$66=$C$4)*(ROW(Starter!$G$1:$G$66)),COUNTIF(Starter!$G$1:$G$66,$C$4)+1-ROW(H16))),"")</f>
        <v/>
      </c>
      <c r="S33" s="101"/>
      <c r="W33" s="101"/>
      <c r="Z33" s="622">
        <f>Z31+1</f>
        <v>10</v>
      </c>
    </row>
    <row r="34" spans="1:26" ht="25.05" customHeight="1">
      <c r="A34" s="255"/>
      <c r="B34" s="708" t="s">
        <v>132</v>
      </c>
      <c r="C34" s="709"/>
      <c r="D34" s="709"/>
      <c r="E34" s="709"/>
      <c r="F34" s="709"/>
      <c r="G34" s="709"/>
      <c r="H34" s="709"/>
      <c r="I34" s="709"/>
      <c r="J34" s="709"/>
      <c r="K34" s="709"/>
      <c r="L34" s="709"/>
      <c r="M34" s="709"/>
      <c r="N34" s="710"/>
      <c r="O34" s="253"/>
      <c r="P34" s="254"/>
      <c r="Q34" s="254"/>
      <c r="R34" s="50"/>
      <c r="S34" s="618"/>
      <c r="T34" s="101"/>
      <c r="X34" s="101"/>
    </row>
    <row r="35" spans="1:26" ht="75" customHeight="1">
      <c r="A35" s="134" t="str">
        <f t="array" ref="A35">IFERROR(INDEX(Starter!$A$1:$A$66,LARGE((Starter!$G$1:$G$66=$C$4)*(ROW(Starter!$G$1:$G$66)),COUNTIF(Starter!$G$1:$G$66,$C$4)+1-Z35)),"")</f>
        <v/>
      </c>
      <c r="B35" s="211" t="str">
        <f t="array" ref="B35">IFERROR(INDEX(Starter!$B$1:$B$66,LARGE((Starter!$G$1:$G$66=$C$4)*(ROW(Starter!$G$1:$G$66)),COUNTIF(Starter!$G$1:$G$66,$C$4)+1-Z35)),"")</f>
        <v/>
      </c>
      <c r="C35" s="209" t="str">
        <f t="array" ref="C35">IFERROR(INDEX(Starter!$C$1:$C$66,LARGE((Starter!$G$1:$G$66=$C$4)*(ROW(Starter!$G$1:$G$66)),COUNTIF(Starter!$G$1:$G$66,$C$4)+1-Z35)),"")</f>
        <v/>
      </c>
      <c r="D35" s="623" t="str">
        <f t="array" ref="D35">IFERROR(INDEX(Starter!$R$1:$R$66,LARGE((Starter!$G$1:$G$66=$C$4)*(ROW(Starter!$G$1:$G$66)),COUNTIF(Starter!$G$1:$G$66,$C$4)+1-Z35)),"")</f>
        <v/>
      </c>
      <c r="E35" s="210" t="str">
        <f t="array" ref="E35">IFERROR(INDEX(Starter!$D$1:$D$66,LARGE((Starter!$G$1:$G$66=$C$4)*(ROW(Starter!$G$1:$G$66)),COUNTIF(Starter!$G$1:$G$66,$C$4)+1-Z35)),"")</f>
        <v/>
      </c>
      <c r="F35" s="135"/>
      <c r="G35" s="136"/>
      <c r="H35" s="137"/>
      <c r="I35" s="283"/>
      <c r="J35" s="619" t="s">
        <v>20</v>
      </c>
      <c r="K35" s="620" t="s">
        <v>21</v>
      </c>
      <c r="L35" s="620" t="s">
        <v>22</v>
      </c>
      <c r="M35" s="620" t="s">
        <v>6</v>
      </c>
      <c r="N35" s="620" t="s">
        <v>47</v>
      </c>
      <c r="O35" s="102"/>
      <c r="P35" s="132"/>
      <c r="R35" s="138" t="str">
        <f t="array" ref="R35">IFERROR(INDEX(Starter!$G$1:$G$66,LARGE((Starter!$G$1:$G$66=$C$4)*(ROW(Starter!$G$1:$G$66)),COUNTIF(Starter!$G$1:$G$66,$C$4)+1-ROW(H17))),"")</f>
        <v/>
      </c>
      <c r="S35" s="101"/>
      <c r="W35" s="101"/>
      <c r="Z35" s="622">
        <f>Z33+1</f>
        <v>11</v>
      </c>
    </row>
    <row r="36" spans="1:26" ht="25.05" customHeight="1">
      <c r="A36" s="255"/>
      <c r="B36" s="708" t="s">
        <v>132</v>
      </c>
      <c r="C36" s="709"/>
      <c r="D36" s="709"/>
      <c r="E36" s="709"/>
      <c r="F36" s="709"/>
      <c r="G36" s="709"/>
      <c r="H36" s="709"/>
      <c r="I36" s="709"/>
      <c r="J36" s="709"/>
      <c r="K36" s="709"/>
      <c r="L36" s="709"/>
      <c r="M36" s="709"/>
      <c r="N36" s="710"/>
      <c r="O36" s="253"/>
      <c r="P36" s="254"/>
      <c r="Q36" s="254"/>
      <c r="R36" s="50"/>
      <c r="S36" s="138"/>
      <c r="T36" s="101"/>
      <c r="X36" s="101"/>
    </row>
    <row r="37" spans="1:26" ht="75" customHeight="1">
      <c r="A37" s="134" t="str">
        <f t="array" ref="A37">IFERROR(INDEX(Starter!$A$1:$A$66,LARGE((Starter!$G$1:$G$66=$C$4)*(ROW(Starter!$G$1:$G$66)),COUNTIF(Starter!$G$1:$G$66,$C$4)+1-Z37)),"")</f>
        <v/>
      </c>
      <c r="B37" s="211" t="str">
        <f t="array" ref="B37">IFERROR(INDEX(Starter!$B$1:$B$66,LARGE((Starter!$G$1:$G$66=$C$4)*(ROW(Starter!$G$1:$G$66)),COUNTIF(Starter!$G$1:$G$66,$C$4)+1-Z37)),"")</f>
        <v/>
      </c>
      <c r="C37" s="209" t="str">
        <f t="array" ref="C37">IFERROR(INDEX(Starter!$C$1:$C$66,LARGE((Starter!$G$1:$G$66=$C$4)*(ROW(Starter!$G$1:$G$66)),COUNTIF(Starter!$G$1:$G$66,$C$4)+1-Z37)),"")</f>
        <v/>
      </c>
      <c r="D37" s="623" t="str">
        <f t="array" ref="D37">IFERROR(INDEX(Starter!$R$1:$R$66,LARGE((Starter!$G$1:$G$66=$C$4)*(ROW(Starter!$G$1:$G$66)),COUNTIF(Starter!$G$1:$G$66,$C$4)+1-Z37)),"")</f>
        <v/>
      </c>
      <c r="E37" s="210" t="str">
        <f t="array" ref="E37">IFERROR(INDEX(Starter!$D$1:$D$66,LARGE((Starter!$G$1:$G$66=$C$4)*(ROW(Starter!$G$1:$G$66)),COUNTIF(Starter!$G$1:$G$66,$C$4)+1-Z37)),"")</f>
        <v/>
      </c>
      <c r="F37" s="135"/>
      <c r="G37" s="136"/>
      <c r="H37" s="137"/>
      <c r="I37" s="283"/>
      <c r="J37" s="619" t="s">
        <v>20</v>
      </c>
      <c r="K37" s="620" t="s">
        <v>21</v>
      </c>
      <c r="L37" s="620" t="s">
        <v>22</v>
      </c>
      <c r="M37" s="620" t="s">
        <v>6</v>
      </c>
      <c r="N37" s="620" t="s">
        <v>47</v>
      </c>
      <c r="O37" s="102"/>
      <c r="P37" s="132"/>
      <c r="R37" s="138" t="str" cm="1">
        <f t="array" ref="R37">IFERROR(INDEX(Starter!$G$1:$G$66,LARGE((Starter!$G$1:$G$66=$C$4)*(ROW(Starter!$G$1:$G$66)),COUNTIF(Starter!$G$1:$G$66,$C$4)+1-ROW(H18))),"")</f>
        <v/>
      </c>
      <c r="S37" s="101"/>
      <c r="W37" s="101"/>
      <c r="Z37" s="622">
        <f>Z35+1</f>
        <v>12</v>
      </c>
    </row>
    <row r="38" spans="1:26" ht="25.05" customHeight="1">
      <c r="A38" s="255"/>
      <c r="B38" s="708" t="s">
        <v>132</v>
      </c>
      <c r="C38" s="709"/>
      <c r="D38" s="709"/>
      <c r="E38" s="709"/>
      <c r="F38" s="709"/>
      <c r="G38" s="709"/>
      <c r="H38" s="709"/>
      <c r="I38" s="709"/>
      <c r="J38" s="709"/>
      <c r="K38" s="709"/>
      <c r="L38" s="709"/>
      <c r="M38" s="709"/>
      <c r="N38" s="710"/>
      <c r="O38" s="253"/>
      <c r="P38" s="254"/>
      <c r="Q38" s="254"/>
      <c r="R38" s="50"/>
      <c r="S38" s="138"/>
      <c r="T38" s="101"/>
      <c r="X38" s="101"/>
    </row>
    <row r="39" spans="1:26" ht="75" customHeight="1">
      <c r="A39" s="134" t="str">
        <f t="array" ref="A39">IFERROR(INDEX(Starter!$A$1:$A$66,LARGE((Starter!$G$1:$G$66=$C$4)*(ROW(Starter!$G$1:$G$66)),COUNTIF(Starter!$G$1:$G$66,$C$4)+1-Z39)),"")</f>
        <v/>
      </c>
      <c r="B39" s="211" t="str">
        <f t="array" ref="B39">IFERROR(INDEX(Starter!$B$1:$B$66,LARGE((Starter!$G$1:$G$66=$C$4)*(ROW(Starter!$G$1:$G$66)),COUNTIF(Starter!$G$1:$G$66,$C$4)+1-Z39)),"")</f>
        <v/>
      </c>
      <c r="C39" s="209" t="str">
        <f t="array" ref="C39">IFERROR(INDEX(Starter!$C$1:$C$66,LARGE((Starter!$G$1:$G$66=$C$4)*(ROW(Starter!$G$1:$G$66)),COUNTIF(Starter!$G$1:$G$66,$C$4)+1-Z39)),"")</f>
        <v/>
      </c>
      <c r="D39" s="623" t="str">
        <f t="array" ref="D39">IFERROR(INDEX(Starter!$R$1:$R$66,LARGE((Starter!$G$1:$G$66=$C$4)*(ROW(Starter!$G$1:$G$66)),COUNTIF(Starter!$G$1:$G$66,$C$4)+1-Z39)),"")</f>
        <v/>
      </c>
      <c r="E39" s="210" t="str">
        <f t="array" ref="E39">IFERROR(INDEX(Starter!$D$1:$D$66,LARGE((Starter!$G$1:$G$66=$C$4)*(ROW(Starter!$G$1:$G$66)),COUNTIF(Starter!$G$1:$G$66,$C$4)+1-Z39)),"")</f>
        <v/>
      </c>
      <c r="F39" s="135"/>
      <c r="G39" s="136"/>
      <c r="H39" s="137"/>
      <c r="I39" s="283"/>
      <c r="J39" s="619" t="s">
        <v>20</v>
      </c>
      <c r="K39" s="620" t="s">
        <v>21</v>
      </c>
      <c r="L39" s="620" t="s">
        <v>22</v>
      </c>
      <c r="M39" s="620" t="s">
        <v>6</v>
      </c>
      <c r="N39" s="620" t="s">
        <v>47</v>
      </c>
      <c r="O39" s="102"/>
      <c r="P39" s="132"/>
      <c r="R39" s="138" t="str">
        <f t="array" ref="R39">IFERROR(INDEX(Starter!$G$1:$G$66,LARGE((Starter!$G$1:$G$66=$C$4)*(ROW(Starter!$G$1:$G$66)),COUNTIF(Starter!$G$1:$G$66,$C$4)+1-ROW(H19))),"")</f>
        <v/>
      </c>
      <c r="S39" s="101"/>
      <c r="W39" s="101"/>
      <c r="Z39" s="622">
        <f>Z37+1</f>
        <v>13</v>
      </c>
    </row>
    <row r="40" spans="1:26" ht="25.05" customHeight="1">
      <c r="A40" s="255"/>
      <c r="B40" s="708" t="s">
        <v>132</v>
      </c>
      <c r="C40" s="709"/>
      <c r="D40" s="709"/>
      <c r="E40" s="709"/>
      <c r="F40" s="709"/>
      <c r="G40" s="709"/>
      <c r="H40" s="709"/>
      <c r="I40" s="709"/>
      <c r="J40" s="709"/>
      <c r="K40" s="709"/>
      <c r="L40" s="709"/>
      <c r="M40" s="709"/>
      <c r="N40" s="710"/>
      <c r="O40" s="253"/>
      <c r="P40" s="254"/>
      <c r="Q40" s="254"/>
      <c r="R40" s="50"/>
      <c r="S40" s="138"/>
      <c r="T40" s="101"/>
      <c r="X40" s="101"/>
    </row>
    <row r="41" spans="1:26" ht="75" customHeight="1">
      <c r="A41" s="134" t="str">
        <f t="array" ref="A41">IFERROR(INDEX(Starter!$A$1:$A$66,LARGE((Starter!$G$1:$G$66=$C$4)*(ROW(Starter!$G$1:$G$66)),COUNTIF(Starter!$G$1:$G$66,$C$4)+1-Z41)),"")</f>
        <v/>
      </c>
      <c r="B41" s="211" t="str">
        <f t="array" ref="B41">IFERROR(INDEX(Starter!$B$1:$B$66,LARGE((Starter!$G$1:$G$66=$C$4)*(ROW(Starter!$G$1:$G$66)),COUNTIF(Starter!$G$1:$G$66,$C$4)+1-Z41)),"")</f>
        <v/>
      </c>
      <c r="C41" s="209" t="str">
        <f t="array" ref="C41">IFERROR(INDEX(Starter!$C$1:$C$66,LARGE((Starter!$G$1:$G$66=$C$4)*(ROW(Starter!$G$1:$G$66)),COUNTIF(Starter!$G$1:$G$66,$C$4)+1-Z41)),"")</f>
        <v/>
      </c>
      <c r="D41" s="623" t="str">
        <f t="array" ref="D41">IFERROR(INDEX(Starter!$R$1:$R$66,LARGE((Starter!$G$1:$G$66=$C$4)*(ROW(Starter!$G$1:$G$66)),COUNTIF(Starter!$G$1:$G$66,$C$4)+1-Z41)),"")</f>
        <v/>
      </c>
      <c r="E41" s="210" t="str">
        <f t="array" ref="E41">IFERROR(INDEX(Starter!$D$1:$D$66,LARGE((Starter!$G$1:$G$66=$C$4)*(ROW(Starter!$G$1:$G$66)),COUNTIF(Starter!$G$1:$G$66,$C$4)+1-Z41)),"")</f>
        <v/>
      </c>
      <c r="F41" s="135"/>
      <c r="G41" s="136"/>
      <c r="H41" s="137"/>
      <c r="I41" s="283"/>
      <c r="J41" s="619" t="s">
        <v>20</v>
      </c>
      <c r="K41" s="620" t="s">
        <v>21</v>
      </c>
      <c r="L41" s="620" t="s">
        <v>22</v>
      </c>
      <c r="M41" s="620" t="s">
        <v>6</v>
      </c>
      <c r="N41" s="620" t="s">
        <v>47</v>
      </c>
      <c r="O41" s="102"/>
      <c r="P41" s="132"/>
      <c r="R41" s="138" t="str" cm="1">
        <f t="array" ref="R41">IFERROR(INDEX(Starter!$G$1:$G$66,LARGE((Starter!$G$1:$G$66=$C$4)*(ROW(Starter!$G$1:$G$66)),COUNTIF(Starter!$G$1:$G$66,$C$4)+1-ROW(H20))),"")</f>
        <v/>
      </c>
      <c r="S41" s="101"/>
      <c r="W41" s="101"/>
      <c r="Z41" s="622">
        <f>Z39+1</f>
        <v>14</v>
      </c>
    </row>
    <row r="42" spans="1:26" ht="25.05" customHeight="1">
      <c r="A42" s="255"/>
      <c r="B42" s="708" t="s">
        <v>132</v>
      </c>
      <c r="C42" s="709"/>
      <c r="D42" s="709"/>
      <c r="E42" s="709"/>
      <c r="F42" s="709"/>
      <c r="G42" s="709"/>
      <c r="H42" s="709"/>
      <c r="I42" s="709"/>
      <c r="J42" s="709"/>
      <c r="K42" s="709"/>
      <c r="L42" s="709"/>
      <c r="M42" s="709"/>
      <c r="N42" s="710"/>
      <c r="O42" s="253"/>
      <c r="P42" s="254"/>
      <c r="Q42" s="254"/>
      <c r="R42" s="50"/>
      <c r="S42" s="138"/>
      <c r="T42" s="101"/>
      <c r="X42" s="101"/>
    </row>
    <row r="43" spans="1:26" ht="75" customHeight="1">
      <c r="A43" s="134" t="str">
        <f t="array" ref="A43">IFERROR(INDEX(Starter!$A$1:$A$66,LARGE((Starter!$G$1:$G$66=$C$4)*(ROW(Starter!$G$1:$G$66)),COUNTIF(Starter!$G$1:$G$66,$C$4)+1-Z43)),"")</f>
        <v/>
      </c>
      <c r="B43" s="211" t="str">
        <f t="array" ref="B43">IFERROR(INDEX(Starter!$B$1:$B$66,LARGE((Starter!$G$1:$G$66=$C$4)*(ROW(Starter!$G$1:$G$66)),COUNTIF(Starter!$G$1:$G$66,$C$4)+1-Z43)),"")</f>
        <v/>
      </c>
      <c r="C43" s="209" t="str">
        <f t="array" ref="C43">IFERROR(INDEX(Starter!$C$1:$C$66,LARGE((Starter!$G$1:$G$66=$C$4)*(ROW(Starter!$G$1:$G$66)),COUNTIF(Starter!$G$1:$G$66,$C$4)+1-Z43)),"")</f>
        <v/>
      </c>
      <c r="D43" s="623" t="str">
        <f t="array" ref="D43">IFERROR(INDEX(Starter!$R$1:$R$66,LARGE((Starter!$G$1:$G$66=$C$4)*(ROW(Starter!$G$1:$G$66)),COUNTIF(Starter!$G$1:$G$66,$C$4)+1-Z43)),"")</f>
        <v/>
      </c>
      <c r="E43" s="210" t="str">
        <f t="array" ref="E43">IFERROR(INDEX(Starter!$D$1:$D$66,LARGE((Starter!$G$1:$G$66=$C$4)*(ROW(Starter!$G$1:$G$66)),COUNTIF(Starter!$G$1:$G$66,$C$4)+1-Z43)),"")</f>
        <v/>
      </c>
      <c r="F43" s="135"/>
      <c r="G43" s="136"/>
      <c r="H43" s="137"/>
      <c r="I43" s="283"/>
      <c r="J43" s="619" t="s">
        <v>20</v>
      </c>
      <c r="K43" s="620" t="s">
        <v>21</v>
      </c>
      <c r="L43" s="620" t="s">
        <v>22</v>
      </c>
      <c r="M43" s="620" t="s">
        <v>6</v>
      </c>
      <c r="N43" s="620" t="s">
        <v>47</v>
      </c>
      <c r="O43" s="102"/>
      <c r="P43" s="132"/>
      <c r="R43" s="138" t="str">
        <f t="array" ref="R43">IFERROR(INDEX(Starter!$G$1:$G$66,LARGE((Starter!$G$1:$G$66=$C$4)*(ROW(Starter!$G$1:$G$66)),COUNTIF(Starter!$G$1:$G$66,$C$4)+1-ROW(H21))),"")</f>
        <v/>
      </c>
      <c r="S43" s="101"/>
      <c r="W43" s="101"/>
      <c r="Z43" s="622">
        <f>Z41+1</f>
        <v>15</v>
      </c>
    </row>
    <row r="44" spans="1:26" ht="25.05" customHeight="1">
      <c r="A44" s="255"/>
      <c r="B44" s="708" t="s">
        <v>132</v>
      </c>
      <c r="C44" s="709"/>
      <c r="D44" s="709"/>
      <c r="E44" s="709"/>
      <c r="F44" s="709"/>
      <c r="G44" s="709"/>
      <c r="H44" s="709"/>
      <c r="I44" s="709"/>
      <c r="J44" s="709"/>
      <c r="K44" s="709"/>
      <c r="L44" s="709"/>
      <c r="M44" s="709"/>
      <c r="N44" s="710"/>
      <c r="O44" s="253"/>
      <c r="P44" s="254"/>
      <c r="Q44" s="254"/>
      <c r="R44" s="50"/>
      <c r="S44" s="138"/>
      <c r="T44" s="101"/>
      <c r="X44" s="101"/>
    </row>
    <row r="45" spans="1:26" ht="75" customHeight="1">
      <c r="A45" s="134" t="str">
        <f t="array" ref="A45">IFERROR(INDEX(Starter!$A$1:$A$66,LARGE((Starter!$G$1:$G$66=$C$4)*(ROW(Starter!$G$1:$G$66)),COUNTIF(Starter!$G$1:$G$66,$C$4)+1-Z45)),"")</f>
        <v/>
      </c>
      <c r="B45" s="211" t="str">
        <f t="array" ref="B45">IFERROR(INDEX(Starter!$B$1:$B$66,LARGE((Starter!$G$1:$G$66=$C$4)*(ROW(Starter!$G$1:$G$66)),COUNTIF(Starter!$G$1:$G$66,$C$4)+1-Z45)),"")</f>
        <v/>
      </c>
      <c r="C45" s="209" t="str">
        <f t="array" ref="C45">IFERROR(INDEX(Starter!$C$1:$C$66,LARGE((Starter!$G$1:$G$66=$C$4)*(ROW(Starter!$G$1:$G$66)),COUNTIF(Starter!$G$1:$G$66,$C$4)+1-Z45)),"")</f>
        <v/>
      </c>
      <c r="D45" s="623" t="str">
        <f t="array" ref="D45">IFERROR(INDEX(Starter!$R$1:$R$66,LARGE((Starter!$G$1:$G$66=$C$4)*(ROW(Starter!$G$1:$G$66)),COUNTIF(Starter!$G$1:$G$66,$C$4)+1-Z45)),"")</f>
        <v/>
      </c>
      <c r="E45" s="210" t="str">
        <f t="array" ref="E45">IFERROR(INDEX(Starter!$D$1:$D$66,LARGE((Starter!$G$1:$G$66=$C$4)*(ROW(Starter!$G$1:$G$66)),COUNTIF(Starter!$G$1:$G$66,$C$4)+1-Z45)),"")</f>
        <v/>
      </c>
      <c r="F45" s="135"/>
      <c r="G45" s="136"/>
      <c r="H45" s="137"/>
      <c r="I45" s="283"/>
      <c r="J45" s="619" t="s">
        <v>20</v>
      </c>
      <c r="K45" s="620" t="s">
        <v>21</v>
      </c>
      <c r="L45" s="620" t="s">
        <v>22</v>
      </c>
      <c r="M45" s="620" t="s">
        <v>6</v>
      </c>
      <c r="N45" s="620" t="s">
        <v>47</v>
      </c>
      <c r="O45" s="102"/>
      <c r="P45" s="132"/>
      <c r="R45" s="138" t="str" cm="1">
        <f t="array" ref="R45">IFERROR(INDEX(Starter!$G$1:$G$66,LARGE((Starter!$G$1:$G$66=$C$4)*(ROW(Starter!$G$1:$G$66)),COUNTIF(Starter!$G$1:$G$66,$C$4)+1-ROW(H22))),"")</f>
        <v/>
      </c>
      <c r="S45" s="101"/>
      <c r="W45" s="101"/>
      <c r="Z45" s="622">
        <f>Z43+1</f>
        <v>16</v>
      </c>
    </row>
    <row r="46" spans="1:26" ht="25.05" customHeight="1">
      <c r="A46" s="255"/>
      <c r="B46" s="708" t="s">
        <v>132</v>
      </c>
      <c r="C46" s="709"/>
      <c r="D46" s="709"/>
      <c r="E46" s="709"/>
      <c r="F46" s="709"/>
      <c r="G46" s="709"/>
      <c r="H46" s="709"/>
      <c r="I46" s="709"/>
      <c r="J46" s="709"/>
      <c r="K46" s="709"/>
      <c r="L46" s="709"/>
      <c r="M46" s="709"/>
      <c r="N46" s="710"/>
      <c r="O46" s="253"/>
      <c r="P46" s="254"/>
      <c r="Q46" s="254"/>
      <c r="R46" s="50"/>
      <c r="S46" s="138"/>
      <c r="T46" s="101"/>
      <c r="X46" s="101"/>
    </row>
    <row r="47" spans="1:26" ht="75" customHeight="1">
      <c r="A47" s="134" t="str">
        <f t="array" ref="A47">IFERROR(INDEX(Starter!$A$1:$A$66,LARGE((Starter!$G$1:$G$66=$C$4)*(ROW(Starter!$G$1:$G$66)),COUNTIF(Starter!$G$1:$G$66,$C$4)+1-Z47)),"")</f>
        <v/>
      </c>
      <c r="B47" s="211" t="str">
        <f t="array" ref="B47">IFERROR(INDEX(Starter!$B$1:$B$66,LARGE((Starter!$G$1:$G$66=$C$4)*(ROW(Starter!$G$1:$G$66)),COUNTIF(Starter!$G$1:$G$66,$C$4)+1-Z47)),"")</f>
        <v/>
      </c>
      <c r="C47" s="209" t="str">
        <f t="array" ref="C47">IFERROR(INDEX(Starter!$C$1:$C$66,LARGE((Starter!$G$1:$G$66=$C$4)*(ROW(Starter!$G$1:$G$66)),COUNTIF(Starter!$G$1:$G$66,$C$4)+1-Z47)),"")</f>
        <v/>
      </c>
      <c r="D47" s="623" t="str">
        <f t="array" ref="D47">IFERROR(INDEX(Starter!$R$1:$R$66,LARGE((Starter!$G$1:$G$66=$C$4)*(ROW(Starter!$G$1:$G$66)),COUNTIF(Starter!$G$1:$G$66,$C$4)+1-Z47)),"")</f>
        <v/>
      </c>
      <c r="E47" s="210" t="str">
        <f t="array" ref="E47">IFERROR(INDEX(Starter!$D$1:$D$66,LARGE((Starter!$G$1:$G$66=$C$4)*(ROW(Starter!$G$1:$G$66)),COUNTIF(Starter!$G$1:$G$66,$C$4)+1-Z47)),"")</f>
        <v/>
      </c>
      <c r="F47" s="135"/>
      <c r="G47" s="136"/>
      <c r="H47" s="137"/>
      <c r="I47" s="283"/>
      <c r="J47" s="619" t="s">
        <v>20</v>
      </c>
      <c r="K47" s="620" t="s">
        <v>21</v>
      </c>
      <c r="L47" s="620" t="s">
        <v>22</v>
      </c>
      <c r="M47" s="620" t="s">
        <v>6</v>
      </c>
      <c r="N47" s="620" t="s">
        <v>47</v>
      </c>
      <c r="O47" s="102"/>
      <c r="P47" s="132"/>
      <c r="R47" s="138" t="str" cm="1">
        <f t="array" ref="R47">IFERROR(INDEX(Starter!$G$1:$G$66,LARGE((Starter!$G$1:$G$66=$C$4)*(ROW(Starter!$G$1:$G$66)),COUNTIF(Starter!$G$1:$G$66,$C$4)+1-ROW(H23))),"")</f>
        <v/>
      </c>
      <c r="S47" s="101"/>
      <c r="W47" s="101"/>
      <c r="Z47" s="622">
        <f>Z45+1</f>
        <v>17</v>
      </c>
    </row>
    <row r="48" spans="1:26" ht="25.05" customHeight="1">
      <c r="A48" s="255"/>
      <c r="B48" s="708" t="s">
        <v>132</v>
      </c>
      <c r="C48" s="709"/>
      <c r="D48" s="709"/>
      <c r="E48" s="709"/>
      <c r="F48" s="709"/>
      <c r="G48" s="709"/>
      <c r="H48" s="709"/>
      <c r="I48" s="709"/>
      <c r="J48" s="709"/>
      <c r="K48" s="709"/>
      <c r="L48" s="709"/>
      <c r="M48" s="709"/>
      <c r="N48" s="710"/>
      <c r="O48" s="253"/>
      <c r="P48" s="254"/>
      <c r="Q48" s="254"/>
      <c r="R48" s="50"/>
      <c r="S48" s="138"/>
      <c r="T48" s="101"/>
      <c r="X48" s="101"/>
    </row>
    <row r="49" spans="1:26" ht="75" customHeight="1">
      <c r="A49" s="134" t="str">
        <f t="array" ref="A49">IFERROR(INDEX(Starter!$A$1:$A$66,LARGE((Starter!$G$1:$G$66=$C$4)*(ROW(Starter!$G$1:$G$66)),COUNTIF(Starter!$G$1:$G$66,$C$4)+1-Z49)),"")</f>
        <v/>
      </c>
      <c r="B49" s="211" t="str">
        <f t="array" ref="B49">IFERROR(INDEX(Starter!$B$1:$B$66,LARGE((Starter!$G$1:$G$66=$C$4)*(ROW(Starter!$G$1:$G$66)),COUNTIF(Starter!$G$1:$G$66,$C$4)+1-Z49)),"")</f>
        <v/>
      </c>
      <c r="C49" s="209" t="str">
        <f t="array" ref="C49">IFERROR(INDEX(Starter!$C$1:$C$66,LARGE((Starter!$G$1:$G$66=$C$4)*(ROW(Starter!$G$1:$G$66)),COUNTIF(Starter!$G$1:$G$66,$C$4)+1-Z49)),"")</f>
        <v/>
      </c>
      <c r="D49" s="623" t="str">
        <f t="array" ref="D49">IFERROR(INDEX(Starter!$R$1:$R$66,LARGE((Starter!$G$1:$G$66=$C$4)*(ROW(Starter!$G$1:$G$66)),COUNTIF(Starter!$G$1:$G$66,$C$4)+1-Z49)),"")</f>
        <v/>
      </c>
      <c r="E49" s="210" t="str">
        <f t="array" ref="E49">IFERROR(INDEX(Starter!$D$1:$D$66,LARGE((Starter!$G$1:$G$66=$C$4)*(ROW(Starter!$G$1:$G$66)),COUNTIF(Starter!$G$1:$G$66,$C$4)+1-Z49)),"")</f>
        <v/>
      </c>
      <c r="F49" s="135"/>
      <c r="G49" s="136"/>
      <c r="H49" s="137"/>
      <c r="I49" s="283"/>
      <c r="J49" s="619" t="s">
        <v>20</v>
      </c>
      <c r="K49" s="620" t="s">
        <v>21</v>
      </c>
      <c r="L49" s="620" t="s">
        <v>22</v>
      </c>
      <c r="M49" s="620" t="s">
        <v>6</v>
      </c>
      <c r="N49" s="620" t="s">
        <v>47</v>
      </c>
      <c r="O49" s="102"/>
      <c r="P49" s="132"/>
      <c r="R49" s="138" t="str" cm="1">
        <f t="array" ref="R49">IFERROR(INDEX(Starter!$G$1:$G$66,LARGE((Starter!$G$1:$G$66=$C$4)*(ROW(Starter!$G$1:$G$66)),COUNTIF(Starter!$G$1:$G$66,$C$4)+1-ROW(H24))),"")</f>
        <v/>
      </c>
      <c r="S49" s="101"/>
      <c r="W49" s="101"/>
      <c r="Z49" s="622">
        <f>Z47+1</f>
        <v>18</v>
      </c>
    </row>
    <row r="50" spans="1:26" ht="25.05" customHeight="1">
      <c r="A50" s="255"/>
      <c r="B50" s="708" t="s">
        <v>132</v>
      </c>
      <c r="C50" s="709"/>
      <c r="D50" s="709"/>
      <c r="E50" s="709"/>
      <c r="F50" s="709"/>
      <c r="G50" s="709"/>
      <c r="H50" s="709"/>
      <c r="I50" s="709"/>
      <c r="J50" s="709"/>
      <c r="K50" s="709"/>
      <c r="L50" s="709"/>
      <c r="M50" s="709"/>
      <c r="N50" s="710"/>
      <c r="O50" s="253"/>
      <c r="P50" s="254"/>
      <c r="Q50" s="254"/>
      <c r="R50" s="50"/>
      <c r="S50" s="138"/>
      <c r="T50" s="101"/>
      <c r="X50" s="101"/>
    </row>
    <row r="51" spans="1:26" ht="75" customHeight="1">
      <c r="A51" s="134" t="str">
        <f t="array" ref="A51">IFERROR(INDEX(Starter!$A$1:$A$66,LARGE((Starter!$G$1:$G$66=$C$4)*(ROW(Starter!$G$1:$G$66)),COUNTIF(Starter!$G$1:$G$66,$C$4)+1-Z51)),"")</f>
        <v/>
      </c>
      <c r="B51" s="211" t="str">
        <f t="array" ref="B51">IFERROR(INDEX(Starter!$B$1:$B$66,LARGE((Starter!$G$1:$G$66=$C$4)*(ROW(Starter!$G$1:$G$66)),COUNTIF(Starter!$G$1:$G$66,$C$4)+1-Z51)),"")</f>
        <v/>
      </c>
      <c r="C51" s="209" t="str">
        <f t="array" ref="C51">IFERROR(INDEX(Starter!$C$1:$C$66,LARGE((Starter!$G$1:$G$66=$C$4)*(ROW(Starter!$G$1:$G$66)),COUNTIF(Starter!$G$1:$G$66,$C$4)+1-Z51)),"")</f>
        <v/>
      </c>
      <c r="D51" s="623" t="str">
        <f t="array" ref="D51">IFERROR(INDEX(Starter!$R$1:$R$66,LARGE((Starter!$G$1:$G$66=$C$4)*(ROW(Starter!$G$1:$G$66)),COUNTIF(Starter!$G$1:$G$66,$C$4)+1-Z51)),"")</f>
        <v/>
      </c>
      <c r="E51" s="210" t="str">
        <f t="array" ref="E51">IFERROR(INDEX(Starter!$D$1:$D$66,LARGE((Starter!$G$1:$G$66=$C$4)*(ROW(Starter!$G$1:$G$66)),COUNTIF(Starter!$G$1:$G$66,$C$4)+1-Z51)),"")</f>
        <v/>
      </c>
      <c r="F51" s="135"/>
      <c r="G51" s="136"/>
      <c r="H51" s="137"/>
      <c r="I51" s="283"/>
      <c r="J51" s="619" t="s">
        <v>20</v>
      </c>
      <c r="K51" s="620" t="s">
        <v>21</v>
      </c>
      <c r="L51" s="620" t="s">
        <v>22</v>
      </c>
      <c r="M51" s="620" t="s">
        <v>6</v>
      </c>
      <c r="N51" s="620" t="s">
        <v>47</v>
      </c>
      <c r="O51" s="102"/>
      <c r="P51" s="132"/>
      <c r="R51" s="138" t="str" cm="1">
        <f t="array" ref="R51">IFERROR(INDEX(Starter!$G$1:$G$66,LARGE((Starter!$G$1:$G$66=$C$4)*(ROW(Starter!$G$1:$G$66)),COUNTIF(Starter!$G$1:$G$66,$C$4)+1-ROW(H25))),"")</f>
        <v/>
      </c>
      <c r="S51" s="101"/>
      <c r="W51" s="101"/>
      <c r="Z51" s="622">
        <f>Z49+1</f>
        <v>19</v>
      </c>
    </row>
    <row r="52" spans="1:26" ht="25.05" customHeight="1">
      <c r="A52" s="255"/>
      <c r="B52" s="708" t="s">
        <v>132</v>
      </c>
      <c r="C52" s="709"/>
      <c r="D52" s="709"/>
      <c r="E52" s="709"/>
      <c r="F52" s="709"/>
      <c r="G52" s="709"/>
      <c r="H52" s="709"/>
      <c r="I52" s="709"/>
      <c r="J52" s="709"/>
      <c r="K52" s="709"/>
      <c r="L52" s="709"/>
      <c r="M52" s="709"/>
      <c r="N52" s="710"/>
      <c r="O52" s="253"/>
      <c r="P52" s="254"/>
      <c r="Q52" s="254"/>
      <c r="R52" s="50"/>
      <c r="S52" s="138"/>
      <c r="T52" s="101"/>
      <c r="X52" s="101"/>
    </row>
    <row r="53" spans="1:26" ht="75" customHeight="1">
      <c r="A53" s="134" t="str">
        <f t="array" ref="A53">IFERROR(INDEX(Starter!$A$1:$A$66,LARGE((Starter!$G$1:$G$66=$C$4)*(ROW(Starter!$G$1:$G$66)),COUNTIF(Starter!$G$1:$G$66,$C$4)+1-Z53)),"")</f>
        <v/>
      </c>
      <c r="B53" s="211" t="str">
        <f t="array" ref="B53">IFERROR(INDEX(Starter!$B$1:$B$66,LARGE((Starter!$G$1:$G$66=$C$4)*(ROW(Starter!$G$1:$G$66)),COUNTIF(Starter!$G$1:$G$66,$C$4)+1-Z53)),"")</f>
        <v/>
      </c>
      <c r="C53" s="209" t="str">
        <f t="array" ref="C53">IFERROR(INDEX(Starter!$C$1:$C$66,LARGE((Starter!$G$1:$G$66=$C$4)*(ROW(Starter!$G$1:$G$66)),COUNTIF(Starter!$G$1:$G$66,$C$4)+1-Z53)),"")</f>
        <v/>
      </c>
      <c r="D53" s="623" t="str">
        <f t="array" ref="D53">IFERROR(INDEX(Starter!$R$1:$R$66,LARGE((Starter!$G$1:$G$66=$C$4)*(ROW(Starter!$G$1:$G$66)),COUNTIF(Starter!$G$1:$G$66,$C$4)+1-Z53)),"")</f>
        <v/>
      </c>
      <c r="E53" s="210" t="str">
        <f t="array" ref="E53">IFERROR(INDEX(Starter!$D$1:$D$66,LARGE((Starter!$G$1:$G$66=$C$4)*(ROW(Starter!$G$1:$G$66)),COUNTIF(Starter!$G$1:$G$66,$C$4)+1-Z53)),"")</f>
        <v/>
      </c>
      <c r="F53" s="135"/>
      <c r="G53" s="136"/>
      <c r="H53" s="137"/>
      <c r="I53" s="283"/>
      <c r="J53" s="619" t="s">
        <v>20</v>
      </c>
      <c r="K53" s="620" t="s">
        <v>21</v>
      </c>
      <c r="L53" s="620" t="s">
        <v>22</v>
      </c>
      <c r="M53" s="620" t="s">
        <v>6</v>
      </c>
      <c r="N53" s="620" t="s">
        <v>47</v>
      </c>
      <c r="O53" s="102"/>
      <c r="P53" s="132"/>
      <c r="R53" s="138" t="str" cm="1">
        <f t="array" ref="R53">IFERROR(INDEX(Starter!$G$1:$G$66,LARGE((Starter!$G$1:$G$66=$C$4)*(ROW(Starter!$G$1:$G$66)),COUNTIF(Starter!$G$1:$G$66,$C$4)+1-ROW(H26))),"")</f>
        <v/>
      </c>
      <c r="S53" s="101"/>
      <c r="W53" s="101"/>
      <c r="Z53" s="622">
        <f>Z51+1</f>
        <v>20</v>
      </c>
    </row>
    <row r="54" spans="1:26" ht="25.05" customHeight="1">
      <c r="A54" s="255"/>
      <c r="B54" s="708" t="s">
        <v>132</v>
      </c>
      <c r="C54" s="709"/>
      <c r="D54" s="709"/>
      <c r="E54" s="709"/>
      <c r="F54" s="709"/>
      <c r="G54" s="709"/>
      <c r="H54" s="709"/>
      <c r="I54" s="709"/>
      <c r="J54" s="709"/>
      <c r="K54" s="709"/>
      <c r="L54" s="709"/>
      <c r="M54" s="709"/>
      <c r="N54" s="710"/>
      <c r="O54" s="253"/>
      <c r="P54" s="254"/>
      <c r="Q54" s="254"/>
      <c r="R54" s="50"/>
      <c r="S54" s="138"/>
      <c r="T54" s="101"/>
      <c r="X54" s="101"/>
    </row>
    <row r="55" spans="1:26" ht="75" customHeight="1">
      <c r="A55" s="134" t="str">
        <f t="array" ref="A55">IFERROR(INDEX(Starter!$A$1:$A$66,LARGE((Starter!$G$1:$G$66=$C$4)*(ROW(Starter!$G$1:$G$66)),COUNTIF(Starter!$G$1:$G$66,$C$4)+1-Z55)),"")</f>
        <v/>
      </c>
      <c r="B55" s="211" t="str">
        <f t="array" ref="B55">IFERROR(INDEX(Starter!$B$1:$B$66,LARGE((Starter!$G$1:$G$66=$C$4)*(ROW(Starter!$G$1:$G$66)),COUNTIF(Starter!$G$1:$G$66,$C$4)+1-Z55)),"")</f>
        <v/>
      </c>
      <c r="C55" s="209" t="str">
        <f t="array" ref="C55">IFERROR(INDEX(Starter!$C$1:$C$66,LARGE((Starter!$G$1:$G$66=$C$4)*(ROW(Starter!$G$1:$G$66)),COUNTIF(Starter!$G$1:$G$66,$C$4)+1-Z55)),"")</f>
        <v/>
      </c>
      <c r="D55" s="623" t="str">
        <f t="array" ref="D55">IFERROR(INDEX(Starter!$R$1:$R$66,LARGE((Starter!$G$1:$G$66=$C$4)*(ROW(Starter!$G$1:$G$66)),COUNTIF(Starter!$G$1:$G$66,$C$4)+1-Z55)),"")</f>
        <v/>
      </c>
      <c r="E55" s="210" t="str">
        <f t="array" ref="E55">IFERROR(INDEX(Starter!$D$1:$D$66,LARGE((Starter!$G$1:$G$66=$C$4)*(ROW(Starter!$G$1:$G$66)),COUNTIF(Starter!$G$1:$G$66,$C$4)+1-Z55)),"")</f>
        <v/>
      </c>
      <c r="F55" s="135"/>
      <c r="G55" s="136"/>
      <c r="H55" s="137"/>
      <c r="I55" s="283"/>
      <c r="J55" s="619" t="s">
        <v>20</v>
      </c>
      <c r="K55" s="620" t="s">
        <v>21</v>
      </c>
      <c r="L55" s="620" t="s">
        <v>22</v>
      </c>
      <c r="M55" s="620" t="s">
        <v>6</v>
      </c>
      <c r="N55" s="620" t="s">
        <v>47</v>
      </c>
      <c r="O55" s="102"/>
      <c r="P55" s="132"/>
      <c r="R55" s="138" t="str" cm="1">
        <f t="array" ref="R55">IFERROR(INDEX(Starter!$G$1:$G$66,LARGE((Starter!$G$1:$G$66=$C$4)*(ROW(Starter!$G$1:$G$66)),COUNTIF(Starter!$G$1:$G$66,$C$4)+1-ROW(H27))),"")</f>
        <v/>
      </c>
      <c r="S55" s="101"/>
      <c r="W55" s="101"/>
      <c r="Z55" s="622">
        <f>Z53+1</f>
        <v>21</v>
      </c>
    </row>
    <row r="56" spans="1:26" ht="25.05" customHeight="1">
      <c r="A56" s="255"/>
      <c r="B56" s="708" t="s">
        <v>132</v>
      </c>
      <c r="C56" s="709"/>
      <c r="D56" s="709"/>
      <c r="E56" s="709"/>
      <c r="F56" s="709"/>
      <c r="G56" s="709"/>
      <c r="H56" s="709"/>
      <c r="I56" s="709"/>
      <c r="J56" s="709"/>
      <c r="K56" s="709"/>
      <c r="L56" s="709"/>
      <c r="M56" s="709"/>
      <c r="N56" s="710"/>
      <c r="O56" s="253"/>
      <c r="P56" s="254"/>
      <c r="Q56" s="254"/>
      <c r="R56" s="50"/>
      <c r="S56" s="138"/>
      <c r="T56" s="101"/>
      <c r="X56" s="101"/>
    </row>
    <row r="57" spans="1:26" ht="75" customHeight="1">
      <c r="A57" s="134" t="str">
        <f t="array" ref="A57">IFERROR(INDEX(Starter!$A$1:$A$66,LARGE((Starter!$G$1:$G$66=$C$4)*(ROW(Starter!$G$1:$G$66)),COUNTIF(Starter!$G$1:$G$66,$C$4)+1-Z57)),"")</f>
        <v/>
      </c>
      <c r="B57" s="211" t="str">
        <f t="array" ref="B57">IFERROR(INDEX(Starter!$B$1:$B$66,LARGE((Starter!$G$1:$G$66=$C$4)*(ROW(Starter!$G$1:$G$66)),COUNTIF(Starter!$G$1:$G$66,$C$4)+1-Z57)),"")</f>
        <v/>
      </c>
      <c r="C57" s="209" t="str">
        <f t="array" ref="C57">IFERROR(INDEX(Starter!$C$1:$C$66,LARGE((Starter!$G$1:$G$66=$C$4)*(ROW(Starter!$G$1:$G$66)),COUNTIF(Starter!$G$1:$G$66,$C$4)+1-Z57)),"")</f>
        <v/>
      </c>
      <c r="D57" s="623" t="str">
        <f t="array" ref="D57">IFERROR(INDEX(Starter!$R$1:$R$66,LARGE((Starter!$G$1:$G$66=$C$4)*(ROW(Starter!$G$1:$G$66)),COUNTIF(Starter!$G$1:$G$66,$C$4)+1-Z57)),"")</f>
        <v/>
      </c>
      <c r="E57" s="210" t="str">
        <f t="array" ref="E57">IFERROR(INDEX(Starter!$D$1:$D$66,LARGE((Starter!$G$1:$G$66=$C$4)*(ROW(Starter!$G$1:$G$66)),COUNTIF(Starter!$G$1:$G$66,$C$4)+1-Z57)),"")</f>
        <v/>
      </c>
      <c r="F57" s="135"/>
      <c r="G57" s="136"/>
      <c r="H57" s="137"/>
      <c r="I57" s="283"/>
      <c r="J57" s="619" t="s">
        <v>20</v>
      </c>
      <c r="K57" s="620" t="s">
        <v>21</v>
      </c>
      <c r="L57" s="620" t="s">
        <v>22</v>
      </c>
      <c r="M57" s="620" t="s">
        <v>6</v>
      </c>
      <c r="N57" s="620" t="s">
        <v>47</v>
      </c>
      <c r="O57" s="102"/>
      <c r="P57" s="132"/>
      <c r="R57" s="138" t="str" cm="1">
        <f t="array" ref="R57">IFERROR(INDEX(Starter!$G$1:$G$66,LARGE((Starter!$G$1:$G$66=$C$4)*(ROW(Starter!$G$1:$G$66)),COUNTIF(Starter!$G$1:$G$66,$C$4)+1-ROW(H28))),"")</f>
        <v/>
      </c>
      <c r="S57" s="101"/>
      <c r="W57" s="101"/>
      <c r="Z57" s="622">
        <f>Z55+1</f>
        <v>22</v>
      </c>
    </row>
    <row r="58" spans="1:26" ht="25.05" customHeight="1">
      <c r="A58" s="255"/>
      <c r="B58" s="708" t="s">
        <v>132</v>
      </c>
      <c r="C58" s="709"/>
      <c r="D58" s="709"/>
      <c r="E58" s="709"/>
      <c r="F58" s="709"/>
      <c r="G58" s="709"/>
      <c r="H58" s="709"/>
      <c r="I58" s="709"/>
      <c r="J58" s="709"/>
      <c r="K58" s="709"/>
      <c r="L58" s="709"/>
      <c r="M58" s="709"/>
      <c r="N58" s="710"/>
      <c r="O58" s="253"/>
      <c r="P58" s="254"/>
      <c r="Q58" s="254"/>
      <c r="R58" s="50"/>
      <c r="S58" s="138"/>
      <c r="T58" s="101"/>
      <c r="X58" s="101"/>
    </row>
    <row r="59" spans="1:26" ht="75" customHeight="1">
      <c r="A59" s="134" t="str">
        <f t="array" ref="A59">IFERROR(INDEX(Starter!$A$1:$A$66,LARGE((Starter!$G$1:$G$66=$C$4)*(ROW(Starter!$G$1:$G$66)),COUNTIF(Starter!$G$1:$G$66,$C$4)+1-Z59)),"")</f>
        <v/>
      </c>
      <c r="B59" s="211" t="str">
        <f t="array" ref="B59">IFERROR(INDEX(Starter!$B$1:$B$66,LARGE((Starter!$G$1:$G$66=$C$4)*(ROW(Starter!$G$1:$G$66)),COUNTIF(Starter!$G$1:$G$66,$C$4)+1-Z59)),"")</f>
        <v/>
      </c>
      <c r="C59" s="209" t="str">
        <f t="array" ref="C59">IFERROR(INDEX(Starter!$C$1:$C$66,LARGE((Starter!$G$1:$G$66=$C$4)*(ROW(Starter!$G$1:$G$66)),COUNTIF(Starter!$G$1:$G$66,$C$4)+1-Z59)),"")</f>
        <v/>
      </c>
      <c r="D59" s="623" t="str">
        <f t="array" ref="D59">IFERROR(INDEX(Starter!$R$1:$R$66,LARGE((Starter!$G$1:$G$66=$C$4)*(ROW(Starter!$G$1:$G$66)),COUNTIF(Starter!$G$1:$G$66,$C$4)+1-Z59)),"")</f>
        <v/>
      </c>
      <c r="E59" s="210" t="str">
        <f t="array" ref="E59">IFERROR(INDEX(Starter!$D$1:$D$66,LARGE((Starter!$G$1:$G$66=$C$4)*(ROW(Starter!$G$1:$G$66)),COUNTIF(Starter!$G$1:$G$66,$C$4)+1-Z59)),"")</f>
        <v/>
      </c>
      <c r="F59" s="135"/>
      <c r="G59" s="136"/>
      <c r="H59" s="137"/>
      <c r="I59" s="283"/>
      <c r="J59" s="619" t="s">
        <v>20</v>
      </c>
      <c r="K59" s="620" t="s">
        <v>21</v>
      </c>
      <c r="L59" s="620" t="s">
        <v>22</v>
      </c>
      <c r="M59" s="620" t="s">
        <v>6</v>
      </c>
      <c r="N59" s="620" t="s">
        <v>47</v>
      </c>
      <c r="O59" s="102"/>
      <c r="P59" s="132"/>
      <c r="R59" s="138" t="str" cm="1">
        <f t="array" ref="R59">IFERROR(INDEX(Starter!$G$1:$G$66,LARGE((Starter!$G$1:$G$66=$C$4)*(ROW(Starter!$G$1:$G$66)),COUNTIF(Starter!$G$1:$G$66,$C$4)+1-ROW(H29))),"")</f>
        <v/>
      </c>
      <c r="S59" s="101"/>
      <c r="W59" s="101"/>
      <c r="Z59" s="622">
        <f>Z57+1</f>
        <v>23</v>
      </c>
    </row>
    <row r="60" spans="1:26" ht="25.05" customHeight="1">
      <c r="A60" s="255"/>
      <c r="B60" s="708" t="s">
        <v>132</v>
      </c>
      <c r="C60" s="709"/>
      <c r="D60" s="709"/>
      <c r="E60" s="709"/>
      <c r="F60" s="709"/>
      <c r="G60" s="709"/>
      <c r="H60" s="709"/>
      <c r="I60" s="709"/>
      <c r="J60" s="709"/>
      <c r="K60" s="709"/>
      <c r="L60" s="709"/>
      <c r="M60" s="709"/>
      <c r="N60" s="710"/>
      <c r="O60" s="253"/>
      <c r="P60" s="254"/>
      <c r="Q60" s="254"/>
      <c r="R60" s="50"/>
      <c r="S60" s="138"/>
      <c r="T60" s="101"/>
      <c r="X60" s="101"/>
    </row>
    <row r="61" spans="1:26" ht="75" customHeight="1">
      <c r="A61" s="134" t="str">
        <f t="array" ref="A61">IFERROR(INDEX(Starter!$A$1:$A$66,LARGE((Starter!$G$1:$G$66=$C$4)*(ROW(Starter!$G$1:$G$66)),COUNTIF(Starter!$G$1:$G$66,$C$4)+1-Z61)),"")</f>
        <v/>
      </c>
      <c r="B61" s="211" t="str">
        <f t="array" ref="B61">IFERROR(INDEX(Starter!$B$1:$B$66,LARGE((Starter!$G$1:$G$66=$C$4)*(ROW(Starter!$G$1:$G$66)),COUNTIF(Starter!$G$1:$G$66,$C$4)+1-Z61)),"")</f>
        <v/>
      </c>
      <c r="C61" s="209" t="str">
        <f t="array" ref="C61">IFERROR(INDEX(Starter!$C$1:$C$66,LARGE((Starter!$G$1:$G$66=$C$4)*(ROW(Starter!$G$1:$G$66)),COUNTIF(Starter!$G$1:$G$66,$C$4)+1-Z61)),"")</f>
        <v/>
      </c>
      <c r="D61" s="623" t="str">
        <f t="array" ref="D61">IFERROR(INDEX(Starter!$R$1:$R$66,LARGE((Starter!$G$1:$G$66=$C$4)*(ROW(Starter!$G$1:$G$66)),COUNTIF(Starter!$G$1:$G$66,$C$4)+1-Z61)),"")</f>
        <v/>
      </c>
      <c r="E61" s="210" t="str">
        <f t="array" ref="E61">IFERROR(INDEX(Starter!$D$1:$D$66,LARGE((Starter!$G$1:$G$66=$C$4)*(ROW(Starter!$G$1:$G$66)),COUNTIF(Starter!$G$1:$G$66,$C$4)+1-Z61)),"")</f>
        <v/>
      </c>
      <c r="F61" s="135"/>
      <c r="G61" s="136"/>
      <c r="H61" s="137"/>
      <c r="I61" s="283"/>
      <c r="J61" s="619" t="s">
        <v>20</v>
      </c>
      <c r="K61" s="620" t="s">
        <v>21</v>
      </c>
      <c r="L61" s="620" t="s">
        <v>22</v>
      </c>
      <c r="M61" s="620" t="s">
        <v>6</v>
      </c>
      <c r="N61" s="620" t="s">
        <v>47</v>
      </c>
      <c r="O61" s="102"/>
      <c r="P61" s="132"/>
      <c r="R61" s="138" t="str" cm="1">
        <f t="array" ref="R61">IFERROR(INDEX(Starter!$G$1:$G$66,LARGE((Starter!$G$1:$G$66=$C$4)*(ROW(Starter!$G$1:$G$66)),COUNTIF(Starter!$G$1:$G$66,$C$4)+1-ROW(H30))),"")</f>
        <v/>
      </c>
      <c r="S61" s="101"/>
      <c r="W61" s="101"/>
      <c r="Z61" s="622">
        <f>Z59+1</f>
        <v>24</v>
      </c>
    </row>
    <row r="62" spans="1:26" ht="25.05" customHeight="1">
      <c r="A62" s="255"/>
      <c r="B62" s="708" t="s">
        <v>132</v>
      </c>
      <c r="C62" s="709"/>
      <c r="D62" s="709"/>
      <c r="E62" s="709"/>
      <c r="F62" s="709"/>
      <c r="G62" s="709"/>
      <c r="H62" s="709"/>
      <c r="I62" s="709"/>
      <c r="J62" s="709"/>
      <c r="K62" s="709"/>
      <c r="L62" s="709"/>
      <c r="M62" s="709"/>
      <c r="N62" s="710"/>
      <c r="O62" s="253"/>
      <c r="P62" s="254"/>
      <c r="Q62" s="254"/>
      <c r="R62" s="50"/>
      <c r="S62" s="138"/>
      <c r="T62" s="101"/>
      <c r="X62" s="101"/>
    </row>
    <row r="63" spans="1:26" ht="75" customHeight="1">
      <c r="A63" s="134" t="str">
        <f t="array" ref="A63">IFERROR(INDEX(Starter!$A$1:$A$66,LARGE((Starter!$G$1:$G$66=$C$4)*(ROW(Starter!$G$1:$G$66)),COUNTIF(Starter!$G$1:$G$66,$C$4)+1-Z63)),"")</f>
        <v/>
      </c>
      <c r="B63" s="211" t="str">
        <f t="array" ref="B63">IFERROR(INDEX(Starter!$B$1:$B$66,LARGE((Starter!$G$1:$G$66=$C$4)*(ROW(Starter!$G$1:$G$66)),COUNTIF(Starter!$G$1:$G$66,$C$4)+1-Z63)),"")</f>
        <v/>
      </c>
      <c r="C63" s="209" t="str">
        <f t="array" ref="C63">IFERROR(INDEX(Starter!$C$1:$C$66,LARGE((Starter!$G$1:$G$66=$C$4)*(ROW(Starter!$G$1:$G$66)),COUNTIF(Starter!$G$1:$G$66,$C$4)+1-Z63)),"")</f>
        <v/>
      </c>
      <c r="D63" s="623" t="str">
        <f t="array" ref="D63">IFERROR(INDEX(Starter!$R$1:$R$66,LARGE((Starter!$G$1:$G$66=$C$4)*(ROW(Starter!$G$1:$G$66)),COUNTIF(Starter!$G$1:$G$66,$C$4)+1-Z63)),"")</f>
        <v/>
      </c>
      <c r="E63" s="210" t="str">
        <f t="array" ref="E63">IFERROR(INDEX(Starter!$D$1:$D$66,LARGE((Starter!$G$1:$G$66=$C$4)*(ROW(Starter!$G$1:$G$66)),COUNTIF(Starter!$G$1:$G$66,$C$4)+1-Z63)),"")</f>
        <v/>
      </c>
      <c r="F63" s="135"/>
      <c r="G63" s="136"/>
      <c r="H63" s="137"/>
      <c r="I63" s="283"/>
      <c r="J63" s="619" t="s">
        <v>20</v>
      </c>
      <c r="K63" s="620" t="s">
        <v>21</v>
      </c>
      <c r="L63" s="620" t="s">
        <v>22</v>
      </c>
      <c r="M63" s="620" t="s">
        <v>6</v>
      </c>
      <c r="N63" s="620" t="s">
        <v>47</v>
      </c>
      <c r="O63" s="102"/>
      <c r="P63" s="132"/>
      <c r="R63" s="138" t="str" cm="1">
        <f t="array" ref="R63">IFERROR(INDEX(Starter!$G$1:$G$66,LARGE((Starter!$G$1:$G$66=$C$4)*(ROW(Starter!$G$1:$G$66)),COUNTIF(Starter!$G$1:$G$66,$C$4)+1-ROW(H31))),"")</f>
        <v/>
      </c>
      <c r="S63" s="101"/>
      <c r="W63" s="101"/>
      <c r="Z63" s="622">
        <f>Z61+1</f>
        <v>25</v>
      </c>
    </row>
    <row r="64" spans="1:26" ht="25.05" customHeight="1">
      <c r="A64" s="255"/>
      <c r="B64" s="708" t="s">
        <v>132</v>
      </c>
      <c r="C64" s="709"/>
      <c r="D64" s="709"/>
      <c r="E64" s="709"/>
      <c r="F64" s="709"/>
      <c r="G64" s="709"/>
      <c r="H64" s="709"/>
      <c r="I64" s="709"/>
      <c r="J64" s="709"/>
      <c r="K64" s="709"/>
      <c r="L64" s="709"/>
      <c r="M64" s="709"/>
      <c r="N64" s="710"/>
      <c r="O64" s="253"/>
      <c r="P64" s="254"/>
      <c r="Q64" s="254"/>
      <c r="R64" s="50"/>
      <c r="S64" s="138"/>
      <c r="T64" s="101"/>
      <c r="X64" s="101"/>
    </row>
    <row r="65" spans="1:26" ht="75" customHeight="1">
      <c r="A65" s="134" t="str">
        <f t="array" ref="A65">IFERROR(INDEX(Starter!$A$1:$A$66,LARGE((Starter!$G$1:$G$66=$C$4)*(ROW(Starter!$G$1:$G$66)),COUNTIF(Starter!$G$1:$G$66,$C$4)+1-Z65)),"")</f>
        <v/>
      </c>
      <c r="B65" s="211" t="str">
        <f t="array" ref="B65">IFERROR(INDEX(Starter!$B$1:$B$66,LARGE((Starter!$G$1:$G$66=$C$4)*(ROW(Starter!$G$1:$G$66)),COUNTIF(Starter!$G$1:$G$66,$C$4)+1-Z65)),"")</f>
        <v/>
      </c>
      <c r="C65" s="209" t="str">
        <f t="array" ref="C65">IFERROR(INDEX(Starter!$C$1:$C$66,LARGE((Starter!$G$1:$G$66=$C$4)*(ROW(Starter!$G$1:$G$66)),COUNTIF(Starter!$G$1:$G$66,$C$4)+1-Z65)),"")</f>
        <v/>
      </c>
      <c r="D65" s="623" t="str">
        <f t="array" ref="D65">IFERROR(INDEX(Starter!$R$1:$R$66,LARGE((Starter!$G$1:$G$66=$C$4)*(ROW(Starter!$G$1:$G$66)),COUNTIF(Starter!$G$1:$G$66,$C$4)+1-Z65)),"")</f>
        <v/>
      </c>
      <c r="E65" s="210" t="str">
        <f t="array" ref="E65">IFERROR(INDEX(Starter!$D$1:$D$66,LARGE((Starter!$G$1:$G$66=$C$4)*(ROW(Starter!$G$1:$G$66)),COUNTIF(Starter!$G$1:$G$66,$C$4)+1-Z65)),"")</f>
        <v/>
      </c>
      <c r="F65" s="135"/>
      <c r="G65" s="136"/>
      <c r="H65" s="137"/>
      <c r="I65" s="283"/>
      <c r="J65" s="619" t="s">
        <v>20</v>
      </c>
      <c r="K65" s="620" t="s">
        <v>21</v>
      </c>
      <c r="L65" s="620" t="s">
        <v>22</v>
      </c>
      <c r="M65" s="620" t="s">
        <v>6</v>
      </c>
      <c r="N65" s="620" t="s">
        <v>47</v>
      </c>
      <c r="O65" s="102"/>
      <c r="P65" s="132"/>
      <c r="R65" s="138" t="str" cm="1">
        <f t="array" ref="R65">IFERROR(INDEX(Starter!$G$1:$G$66,LARGE((Starter!$G$1:$G$66=$C$4)*(ROW(Starter!$G$1:$G$66)),COUNTIF(Starter!$G$1:$G$66,$C$4)+1-ROW(H32))),"")</f>
        <v/>
      </c>
      <c r="S65" s="101"/>
      <c r="W65" s="101"/>
      <c r="Z65" s="622">
        <f>Z63+1</f>
        <v>26</v>
      </c>
    </row>
    <row r="66" spans="1:26" ht="25.05" customHeight="1">
      <c r="A66" s="255"/>
      <c r="B66" s="708" t="s">
        <v>132</v>
      </c>
      <c r="C66" s="709"/>
      <c r="D66" s="709"/>
      <c r="E66" s="709"/>
      <c r="F66" s="709"/>
      <c r="G66" s="709"/>
      <c r="H66" s="709"/>
      <c r="I66" s="709"/>
      <c r="J66" s="709"/>
      <c r="K66" s="709"/>
      <c r="L66" s="709"/>
      <c r="M66" s="709"/>
      <c r="N66" s="710"/>
      <c r="O66" s="253"/>
      <c r="P66" s="254"/>
      <c r="Q66" s="254"/>
      <c r="R66" s="50"/>
      <c r="S66" s="138"/>
      <c r="T66" s="101"/>
      <c r="X66" s="101"/>
    </row>
    <row r="67" spans="1:26" ht="75" customHeight="1">
      <c r="A67" s="134" t="str">
        <f t="array" ref="A67">IFERROR(INDEX(Starter!$A$1:$A$66,LARGE((Starter!$G$1:$G$66=$C$4)*(ROW(Starter!$G$1:$G$66)),COUNTIF(Starter!$G$1:$G$66,$C$4)+1-Z67)),"")</f>
        <v/>
      </c>
      <c r="B67" s="211" t="str">
        <f t="array" ref="B67">IFERROR(INDEX(Starter!$B$1:$B$66,LARGE((Starter!$G$1:$G$66=$C$4)*(ROW(Starter!$G$1:$G$66)),COUNTIF(Starter!$G$1:$G$66,$C$4)+1-Z67)),"")</f>
        <v/>
      </c>
      <c r="C67" s="209" t="str">
        <f t="array" ref="C67">IFERROR(INDEX(Starter!$C$1:$C$66,LARGE((Starter!$G$1:$G$66=$C$4)*(ROW(Starter!$G$1:$G$66)),COUNTIF(Starter!$G$1:$G$66,$C$4)+1-Z67)),"")</f>
        <v/>
      </c>
      <c r="D67" s="623" t="str">
        <f t="array" ref="D67">IFERROR(INDEX(Starter!$R$1:$R$66,LARGE((Starter!$G$1:$G$66=$C$4)*(ROW(Starter!$G$1:$G$66)),COUNTIF(Starter!$G$1:$G$66,$C$4)+1-Z67)),"")</f>
        <v/>
      </c>
      <c r="E67" s="210" t="str">
        <f t="array" ref="E67">IFERROR(INDEX(Starter!$D$1:$D$66,LARGE((Starter!$G$1:$G$66=$C$4)*(ROW(Starter!$G$1:$G$66)),COUNTIF(Starter!$G$1:$G$66,$C$4)+1-Z67)),"")</f>
        <v/>
      </c>
      <c r="F67" s="135"/>
      <c r="G67" s="136"/>
      <c r="H67" s="137"/>
      <c r="I67" s="283"/>
      <c r="J67" s="619" t="s">
        <v>20</v>
      </c>
      <c r="K67" s="620" t="s">
        <v>21</v>
      </c>
      <c r="L67" s="620" t="s">
        <v>22</v>
      </c>
      <c r="M67" s="620" t="s">
        <v>6</v>
      </c>
      <c r="N67" s="620" t="s">
        <v>47</v>
      </c>
      <c r="O67" s="102"/>
      <c r="P67" s="132"/>
      <c r="R67" s="138" t="str" cm="1">
        <f t="array" ref="R67">IFERROR(INDEX(Starter!$G$1:$G$66,LARGE((Starter!$G$1:$G$66=$C$4)*(ROW(Starter!$G$1:$G$66)),COUNTIF(Starter!$G$1:$G$66,$C$4)+1-ROW(H33))),"")</f>
        <v/>
      </c>
      <c r="S67" s="101"/>
      <c r="W67" s="101"/>
      <c r="Z67" s="622">
        <f>Z65+1</f>
        <v>27</v>
      </c>
    </row>
    <row r="68" spans="1:26" ht="25.05" customHeight="1">
      <c r="A68" s="255"/>
      <c r="B68" s="708" t="s">
        <v>132</v>
      </c>
      <c r="C68" s="709"/>
      <c r="D68" s="709"/>
      <c r="E68" s="709"/>
      <c r="F68" s="709"/>
      <c r="G68" s="709"/>
      <c r="H68" s="709"/>
      <c r="I68" s="709"/>
      <c r="J68" s="709"/>
      <c r="K68" s="709"/>
      <c r="L68" s="709"/>
      <c r="M68" s="709"/>
      <c r="N68" s="710"/>
      <c r="O68" s="253"/>
      <c r="P68" s="254"/>
      <c r="Q68" s="254"/>
      <c r="R68" s="50"/>
      <c r="S68" s="138"/>
      <c r="T68" s="101"/>
      <c r="X68" s="101"/>
    </row>
    <row r="69" spans="1:26" ht="75" customHeight="1">
      <c r="A69" s="134" t="str">
        <f t="array" ref="A69">IFERROR(INDEX(Starter!$A$1:$A$66,LARGE((Starter!$G$1:$G$66=$C$4)*(ROW(Starter!$G$1:$G$66)),COUNTIF(Starter!$G$1:$G$66,$C$4)+1-Z69)),"")</f>
        <v/>
      </c>
      <c r="B69" s="211" t="str">
        <f t="array" ref="B69">IFERROR(INDEX(Starter!$B$1:$B$66,LARGE((Starter!$G$1:$G$66=$C$4)*(ROW(Starter!$G$1:$G$66)),COUNTIF(Starter!$G$1:$G$66,$C$4)+1-Z69)),"")</f>
        <v/>
      </c>
      <c r="C69" s="209" t="str">
        <f t="array" ref="C69">IFERROR(INDEX(Starter!$C$1:$C$66,LARGE((Starter!$G$1:$G$66=$C$4)*(ROW(Starter!$G$1:$G$66)),COUNTIF(Starter!$G$1:$G$66,$C$4)+1-Z69)),"")</f>
        <v/>
      </c>
      <c r="D69" s="623" t="str">
        <f t="array" ref="D69">IFERROR(INDEX(Starter!$R$1:$R$66,LARGE((Starter!$G$1:$G$66=$C$4)*(ROW(Starter!$G$1:$G$66)),COUNTIF(Starter!$G$1:$G$66,$C$4)+1-Z69)),"")</f>
        <v/>
      </c>
      <c r="E69" s="210" t="str">
        <f t="array" ref="E69">IFERROR(INDEX(Starter!$D$1:$D$66,LARGE((Starter!$G$1:$G$66=$C$4)*(ROW(Starter!$G$1:$G$66)),COUNTIF(Starter!$G$1:$G$66,$C$4)+1-Z69)),"")</f>
        <v/>
      </c>
      <c r="F69" s="135"/>
      <c r="G69" s="136"/>
      <c r="H69" s="137"/>
      <c r="I69" s="283"/>
      <c r="J69" s="619" t="s">
        <v>20</v>
      </c>
      <c r="K69" s="620" t="s">
        <v>21</v>
      </c>
      <c r="L69" s="620" t="s">
        <v>22</v>
      </c>
      <c r="M69" s="620" t="s">
        <v>6</v>
      </c>
      <c r="N69" s="620" t="s">
        <v>47</v>
      </c>
      <c r="O69" s="102"/>
      <c r="P69" s="132"/>
      <c r="R69" s="138" t="str" cm="1">
        <f t="array" ref="R69">IFERROR(INDEX(Starter!$G$1:$G$66,LARGE((Starter!$G$1:$G$66=$C$4)*(ROW(Starter!$G$1:$G$66)),COUNTIF(Starter!$G$1:$G$66,$C$4)+1-ROW(H34))),"")</f>
        <v/>
      </c>
      <c r="S69" s="101"/>
      <c r="W69" s="101"/>
      <c r="Z69" s="622">
        <f>Z67+1</f>
        <v>28</v>
      </c>
    </row>
    <row r="70" spans="1:26" ht="25.05" customHeight="1">
      <c r="A70" s="255"/>
      <c r="B70" s="708" t="s">
        <v>132</v>
      </c>
      <c r="C70" s="709"/>
      <c r="D70" s="709"/>
      <c r="E70" s="709"/>
      <c r="F70" s="709"/>
      <c r="G70" s="709"/>
      <c r="H70" s="709"/>
      <c r="I70" s="709"/>
      <c r="J70" s="709"/>
      <c r="K70" s="709"/>
      <c r="L70" s="709"/>
      <c r="M70" s="709"/>
      <c r="N70" s="710"/>
      <c r="O70" s="253"/>
      <c r="P70" s="254"/>
      <c r="Q70" s="254"/>
      <c r="R70" s="50"/>
      <c r="S70" s="138"/>
      <c r="T70" s="101"/>
      <c r="X70" s="101"/>
    </row>
    <row r="71" spans="1:26" ht="75" customHeight="1">
      <c r="A71" s="134" t="str">
        <f t="array" ref="A71">IFERROR(INDEX(Starter!$A$1:$A$66,LARGE((Starter!$G$1:$G$66=$C$4)*(ROW(Starter!$G$1:$G$66)),COUNTIF(Starter!$G$1:$G$66,$C$4)+1-Z71)),"")</f>
        <v/>
      </c>
      <c r="B71" s="211" t="str">
        <f t="array" ref="B71">IFERROR(INDEX(Starter!$B$1:$B$66,LARGE((Starter!$G$1:$G$66=$C$4)*(ROW(Starter!$G$1:$G$66)),COUNTIF(Starter!$G$1:$G$66,$C$4)+1-Z71)),"")</f>
        <v/>
      </c>
      <c r="C71" s="209" t="str">
        <f t="array" ref="C71">IFERROR(INDEX(Starter!$C$1:$C$66,LARGE((Starter!$G$1:$G$66=$C$4)*(ROW(Starter!$G$1:$G$66)),COUNTIF(Starter!$G$1:$G$66,$C$4)+1-Z71)),"")</f>
        <v/>
      </c>
      <c r="D71" s="623" t="str">
        <f t="array" ref="D71">IFERROR(INDEX(Starter!$R$1:$R$66,LARGE((Starter!$G$1:$G$66=$C$4)*(ROW(Starter!$G$1:$G$66)),COUNTIF(Starter!$G$1:$G$66,$C$4)+1-Z71)),"")</f>
        <v/>
      </c>
      <c r="E71" s="210" t="str">
        <f t="array" ref="E71">IFERROR(INDEX(Starter!$D$1:$D$66,LARGE((Starter!$G$1:$G$66=$C$4)*(ROW(Starter!$G$1:$G$66)),COUNTIF(Starter!$G$1:$G$66,$C$4)+1-Z71)),"")</f>
        <v/>
      </c>
      <c r="F71" s="135"/>
      <c r="G71" s="136"/>
      <c r="H71" s="137"/>
      <c r="I71" s="283"/>
      <c r="J71" s="619" t="s">
        <v>20</v>
      </c>
      <c r="K71" s="620" t="s">
        <v>21</v>
      </c>
      <c r="L71" s="620" t="s">
        <v>22</v>
      </c>
      <c r="M71" s="620" t="s">
        <v>6</v>
      </c>
      <c r="N71" s="620" t="s">
        <v>47</v>
      </c>
      <c r="O71" s="102"/>
      <c r="P71" s="132"/>
      <c r="R71" s="138" t="str" cm="1">
        <f t="array" ref="R71">IFERROR(INDEX(Starter!$G$1:$G$66,LARGE((Starter!$G$1:$G$66=$C$4)*(ROW(Starter!$G$1:$G$66)),COUNTIF(Starter!$G$1:$G$66,$C$4)+1-ROW(H35))),"")</f>
        <v/>
      </c>
      <c r="S71" s="101"/>
      <c r="W71" s="101"/>
      <c r="Z71" s="622">
        <f>Z69+1</f>
        <v>29</v>
      </c>
    </row>
    <row r="72" spans="1:26" ht="25.05" customHeight="1">
      <c r="A72" s="255"/>
      <c r="B72" s="708" t="s">
        <v>132</v>
      </c>
      <c r="C72" s="709"/>
      <c r="D72" s="709"/>
      <c r="E72" s="709"/>
      <c r="F72" s="709"/>
      <c r="G72" s="709"/>
      <c r="H72" s="709"/>
      <c r="I72" s="709"/>
      <c r="J72" s="709"/>
      <c r="K72" s="709"/>
      <c r="L72" s="709"/>
      <c r="M72" s="709"/>
      <c r="N72" s="710"/>
      <c r="O72" s="253"/>
      <c r="P72" s="254"/>
      <c r="Q72" s="254"/>
      <c r="R72" s="50"/>
      <c r="S72" s="138"/>
      <c r="T72" s="101"/>
      <c r="X72" s="101"/>
    </row>
    <row r="73" spans="1:26" ht="75" customHeight="1">
      <c r="A73" s="134" t="str">
        <f t="array" ref="A73">IFERROR(INDEX(Starter!$A$1:$A$66,LARGE((Starter!$G$1:$G$66=$C$4)*(ROW(Starter!$G$1:$G$66)),COUNTIF(Starter!$G$1:$G$66,$C$4)+1-Z73)),"")</f>
        <v/>
      </c>
      <c r="B73" s="211" t="str">
        <f t="array" ref="B73">IFERROR(INDEX(Starter!$B$1:$B$66,LARGE((Starter!$G$1:$G$66=$C$4)*(ROW(Starter!$G$1:$G$66)),COUNTIF(Starter!$G$1:$G$66,$C$4)+1-Z73)),"")</f>
        <v/>
      </c>
      <c r="C73" s="209" t="str">
        <f t="array" ref="C73">IFERROR(INDEX(Starter!$C$1:$C$66,LARGE((Starter!$G$1:$G$66=$C$4)*(ROW(Starter!$G$1:$G$66)),COUNTIF(Starter!$G$1:$G$66,$C$4)+1-Z73)),"")</f>
        <v/>
      </c>
      <c r="D73" s="623" t="str">
        <f t="array" ref="D73">IFERROR(INDEX(Starter!$R$1:$R$66,LARGE((Starter!$G$1:$G$66=$C$4)*(ROW(Starter!$G$1:$G$66)),COUNTIF(Starter!$G$1:$G$66,$C$4)+1-Z73)),"")</f>
        <v/>
      </c>
      <c r="E73" s="210" t="str">
        <f t="array" ref="E73">IFERROR(INDEX(Starter!$D$1:$D$66,LARGE((Starter!$G$1:$G$66=$C$4)*(ROW(Starter!$G$1:$G$66)),COUNTIF(Starter!$G$1:$G$66,$C$4)+1-Z73)),"")</f>
        <v/>
      </c>
      <c r="F73" s="135"/>
      <c r="G73" s="136"/>
      <c r="H73" s="137"/>
      <c r="I73" s="283"/>
      <c r="J73" s="619" t="s">
        <v>20</v>
      </c>
      <c r="K73" s="620" t="s">
        <v>21</v>
      </c>
      <c r="L73" s="620" t="s">
        <v>22</v>
      </c>
      <c r="M73" s="620" t="s">
        <v>6</v>
      </c>
      <c r="N73" s="620" t="s">
        <v>47</v>
      </c>
      <c r="O73" s="102"/>
      <c r="P73" s="132"/>
      <c r="R73" s="138" t="str" cm="1">
        <f t="array" ref="R73">IFERROR(INDEX(Starter!$G$1:$G$66,LARGE((Starter!$G$1:$G$66=$C$4)*(ROW(Starter!$G$1:$G$66)),COUNTIF(Starter!$G$1:$G$66,$C$4)+1-ROW(H36))),"")</f>
        <v/>
      </c>
      <c r="S73" s="101"/>
      <c r="W73" s="101"/>
      <c r="Z73" s="622">
        <f>Z71+1</f>
        <v>30</v>
      </c>
    </row>
    <row r="74" spans="1:26" ht="25.05" customHeight="1">
      <c r="A74" s="255"/>
      <c r="B74" s="708" t="s">
        <v>132</v>
      </c>
      <c r="C74" s="709"/>
      <c r="D74" s="709"/>
      <c r="E74" s="709"/>
      <c r="F74" s="709"/>
      <c r="G74" s="709"/>
      <c r="H74" s="709"/>
      <c r="I74" s="709"/>
      <c r="J74" s="709"/>
      <c r="K74" s="709"/>
      <c r="L74" s="709"/>
      <c r="M74" s="709"/>
      <c r="N74" s="710"/>
      <c r="O74" s="253"/>
      <c r="P74" s="254"/>
      <c r="Q74" s="254"/>
      <c r="R74" s="50"/>
      <c r="S74" s="138"/>
      <c r="T74" s="101"/>
      <c r="X74" s="101"/>
    </row>
    <row r="75" spans="1:26" ht="75" customHeight="1">
      <c r="A75" s="134" t="str">
        <f t="array" ref="A75">IFERROR(INDEX(Starter!$A$1:$A$66,LARGE((Starter!$G$1:$G$66=$C$4)*(ROW(Starter!$G$1:$G$66)),COUNTIF(Starter!$G$1:$G$66,$C$4)+1-Z75)),"")</f>
        <v/>
      </c>
      <c r="B75" s="211" t="str">
        <f t="array" ref="B75">IFERROR(INDEX(Starter!$B$1:$B$66,LARGE((Starter!$G$1:$G$66=$C$4)*(ROW(Starter!$G$1:$G$66)),COUNTIF(Starter!$G$1:$G$66,$C$4)+1-Z75)),"")</f>
        <v/>
      </c>
      <c r="C75" s="209" t="str">
        <f t="array" ref="C75">IFERROR(INDEX(Starter!$C$1:$C$66,LARGE((Starter!$G$1:$G$66=$C$4)*(ROW(Starter!$G$1:$G$66)),COUNTIF(Starter!$G$1:$G$66,$C$4)+1-Z75)),"")</f>
        <v/>
      </c>
      <c r="D75" s="623" t="str">
        <f t="array" ref="D75">IFERROR(INDEX(Starter!$R$1:$R$66,LARGE((Starter!$G$1:$G$66=$C$4)*(ROW(Starter!$G$1:$G$66)),COUNTIF(Starter!$G$1:$G$66,$C$4)+1-Z75)),"")</f>
        <v/>
      </c>
      <c r="E75" s="210" t="str">
        <f t="array" ref="E75">IFERROR(INDEX(Starter!$D$1:$D$66,LARGE((Starter!$G$1:$G$66=$C$4)*(ROW(Starter!$G$1:$G$66)),COUNTIF(Starter!$G$1:$G$66,$C$4)+1-Z75)),"")</f>
        <v/>
      </c>
      <c r="F75" s="135"/>
      <c r="G75" s="136"/>
      <c r="H75" s="137"/>
      <c r="I75" s="283"/>
      <c r="J75" s="619" t="s">
        <v>20</v>
      </c>
      <c r="K75" s="620" t="s">
        <v>21</v>
      </c>
      <c r="L75" s="620" t="s">
        <v>22</v>
      </c>
      <c r="M75" s="620" t="s">
        <v>6</v>
      </c>
      <c r="N75" s="620" t="s">
        <v>47</v>
      </c>
      <c r="O75" s="102"/>
      <c r="P75" s="132"/>
      <c r="R75" s="138" t="str" cm="1">
        <f t="array" ref="R75">IFERROR(INDEX(Starter!$G$1:$G$66,LARGE((Starter!$G$1:$G$66=$C$4)*(ROW(Starter!$G$1:$G$66)),COUNTIF(Starter!$G$1:$G$66,$C$4)+1-ROW(H37))),"")</f>
        <v/>
      </c>
      <c r="S75" s="101"/>
      <c r="W75" s="101"/>
      <c r="Z75" s="622">
        <f>Z73+1</f>
        <v>31</v>
      </c>
    </row>
    <row r="76" spans="1:26" ht="25.05" customHeight="1">
      <c r="A76" s="255"/>
      <c r="B76" s="708" t="s">
        <v>132</v>
      </c>
      <c r="C76" s="709"/>
      <c r="D76" s="709"/>
      <c r="E76" s="709"/>
      <c r="F76" s="709"/>
      <c r="G76" s="709"/>
      <c r="H76" s="709"/>
      <c r="I76" s="709"/>
      <c r="J76" s="709"/>
      <c r="K76" s="709"/>
      <c r="L76" s="709"/>
      <c r="M76" s="709"/>
      <c r="N76" s="710"/>
      <c r="O76" s="253"/>
      <c r="P76" s="254"/>
      <c r="Q76" s="254"/>
      <c r="R76" s="50"/>
      <c r="S76" s="138"/>
      <c r="T76" s="101"/>
      <c r="X76" s="101"/>
    </row>
    <row r="77" spans="1:26" ht="75" customHeight="1">
      <c r="A77" s="134" t="str">
        <f t="array" ref="A77">IFERROR(INDEX(Starter!$A$1:$A$66,LARGE((Starter!$G$1:$G$66=$C$4)*(ROW(Starter!$G$1:$G$66)),COUNTIF(Starter!$G$1:$G$66,$C$4)+1-Z77)),"")</f>
        <v/>
      </c>
      <c r="B77" s="211" t="str">
        <f t="array" ref="B77">IFERROR(INDEX(Starter!$B$1:$B$66,LARGE((Starter!$G$1:$G$66=$C$4)*(ROW(Starter!$G$1:$G$66)),COUNTIF(Starter!$G$1:$G$66,$C$4)+1-Z77)),"")</f>
        <v/>
      </c>
      <c r="C77" s="209" t="str">
        <f t="array" ref="C77">IFERROR(INDEX(Starter!$C$1:$C$66,LARGE((Starter!$G$1:$G$66=$C$4)*(ROW(Starter!$G$1:$G$66)),COUNTIF(Starter!$G$1:$G$66,$C$4)+1-Z77)),"")</f>
        <v/>
      </c>
      <c r="D77" s="623" t="str">
        <f t="array" ref="D77">IFERROR(INDEX(Starter!$R$1:$R$66,LARGE((Starter!$G$1:$G$66=$C$4)*(ROW(Starter!$G$1:$G$66)),COUNTIF(Starter!$G$1:$G$66,$C$4)+1-Z77)),"")</f>
        <v/>
      </c>
      <c r="E77" s="210" t="str">
        <f t="array" ref="E77">IFERROR(INDEX(Starter!$D$1:$D$66,LARGE((Starter!$G$1:$G$66=$C$4)*(ROW(Starter!$G$1:$G$66)),COUNTIF(Starter!$G$1:$G$66,$C$4)+1-Z77)),"")</f>
        <v/>
      </c>
      <c r="F77" s="135"/>
      <c r="G77" s="136"/>
      <c r="H77" s="137"/>
      <c r="I77" s="283"/>
      <c r="J77" s="619" t="s">
        <v>20</v>
      </c>
      <c r="K77" s="620" t="s">
        <v>21</v>
      </c>
      <c r="L77" s="620" t="s">
        <v>22</v>
      </c>
      <c r="M77" s="620" t="s">
        <v>6</v>
      </c>
      <c r="N77" s="620" t="s">
        <v>47</v>
      </c>
      <c r="O77" s="102"/>
      <c r="P77" s="132"/>
      <c r="R77" s="138" t="str" cm="1">
        <f t="array" ref="R77">IFERROR(INDEX(Starter!$G$1:$G$66,LARGE((Starter!$G$1:$G$66=$C$4)*(ROW(Starter!$G$1:$G$66)),COUNTIF(Starter!$G$1:$G$66,$C$4)+1-ROW(H38))),"")</f>
        <v/>
      </c>
      <c r="S77" s="101"/>
      <c r="W77" s="101"/>
      <c r="Z77" s="622">
        <f>Z75+1</f>
        <v>32</v>
      </c>
    </row>
    <row r="78" spans="1:26" ht="25.05" customHeight="1">
      <c r="A78" s="255"/>
      <c r="B78" s="708" t="s">
        <v>132</v>
      </c>
      <c r="C78" s="709"/>
      <c r="D78" s="709"/>
      <c r="E78" s="709"/>
      <c r="F78" s="709"/>
      <c r="G78" s="709"/>
      <c r="H78" s="709"/>
      <c r="I78" s="709"/>
      <c r="J78" s="709"/>
      <c r="K78" s="709"/>
      <c r="L78" s="709"/>
      <c r="M78" s="709"/>
      <c r="N78" s="710"/>
      <c r="O78" s="253"/>
      <c r="P78" s="254"/>
      <c r="Q78" s="254"/>
      <c r="R78" s="50"/>
      <c r="S78" s="138"/>
      <c r="T78" s="101"/>
      <c r="X78" s="101"/>
    </row>
    <row r="79" spans="1:26" ht="75" customHeight="1">
      <c r="A79" s="134" t="str">
        <f t="array" ref="A79">IFERROR(INDEX(Starter!$A$1:$A$66,LARGE((Starter!$G$1:$G$66=$C$4)*(ROW(Starter!$G$1:$G$66)),COUNTIF(Starter!$G$1:$G$66,$C$4)+1-Z79)),"")</f>
        <v/>
      </c>
      <c r="B79" s="211" t="str">
        <f t="array" ref="B79">IFERROR(INDEX(Starter!$B$1:$B$66,LARGE((Starter!$G$1:$G$66=$C$4)*(ROW(Starter!$G$1:$G$66)),COUNTIF(Starter!$G$1:$G$66,$C$4)+1-Z79)),"")</f>
        <v/>
      </c>
      <c r="C79" s="209" t="str">
        <f t="array" ref="C79">IFERROR(INDEX(Starter!$C$1:$C$66,LARGE((Starter!$G$1:$G$66=$C$4)*(ROW(Starter!$G$1:$G$66)),COUNTIF(Starter!$G$1:$G$66,$C$4)+1-Z79)),"")</f>
        <v/>
      </c>
      <c r="D79" s="623" t="str">
        <f t="array" ref="D79">IFERROR(INDEX(Starter!$R$1:$R$66,LARGE((Starter!$G$1:$G$66=$C$4)*(ROW(Starter!$G$1:$G$66)),COUNTIF(Starter!$G$1:$G$66,$C$4)+1-Z79)),"")</f>
        <v/>
      </c>
      <c r="E79" s="210" t="str">
        <f t="array" ref="E79">IFERROR(INDEX(Starter!$D$1:$D$66,LARGE((Starter!$G$1:$G$66=$C$4)*(ROW(Starter!$G$1:$G$66)),COUNTIF(Starter!$G$1:$G$66,$C$4)+1-Z79)),"")</f>
        <v/>
      </c>
      <c r="F79" s="135"/>
      <c r="G79" s="136"/>
      <c r="H79" s="137"/>
      <c r="I79" s="283"/>
      <c r="J79" s="619" t="s">
        <v>20</v>
      </c>
      <c r="K79" s="620" t="s">
        <v>21</v>
      </c>
      <c r="L79" s="620" t="s">
        <v>22</v>
      </c>
      <c r="M79" s="620" t="s">
        <v>6</v>
      </c>
      <c r="N79" s="620" t="s">
        <v>47</v>
      </c>
      <c r="O79" s="102"/>
      <c r="P79" s="132"/>
      <c r="R79" s="138" t="str" cm="1">
        <f t="array" ref="R79">IFERROR(INDEX(Starter!$G$1:$G$66,LARGE((Starter!$G$1:$G$66=$C$4)*(ROW(Starter!$G$1:$G$66)),COUNTIF(Starter!$G$1:$G$66,$C$4)+1-ROW(H39))),"")</f>
        <v/>
      </c>
      <c r="S79" s="101"/>
      <c r="W79" s="101"/>
      <c r="Z79" s="622">
        <f>Z77+1</f>
        <v>33</v>
      </c>
    </row>
    <row r="80" spans="1:26" ht="25.05" customHeight="1">
      <c r="A80" s="255"/>
      <c r="B80" s="708" t="s">
        <v>132</v>
      </c>
      <c r="C80" s="709"/>
      <c r="D80" s="709"/>
      <c r="E80" s="709"/>
      <c r="F80" s="709"/>
      <c r="G80" s="709"/>
      <c r="H80" s="709"/>
      <c r="I80" s="709"/>
      <c r="J80" s="709"/>
      <c r="K80" s="709"/>
      <c r="L80" s="709"/>
      <c r="M80" s="709"/>
      <c r="N80" s="710"/>
      <c r="O80" s="253"/>
      <c r="P80" s="254"/>
      <c r="Q80" s="254"/>
      <c r="R80" s="50"/>
      <c r="S80" s="138"/>
      <c r="T80" s="101"/>
      <c r="X80" s="101"/>
    </row>
    <row r="81" spans="1:26" ht="75" customHeight="1">
      <c r="A81" s="134" t="str">
        <f t="array" ref="A81">IFERROR(INDEX(Starter!$A$1:$A$66,LARGE((Starter!$G$1:$G$66=$C$4)*(ROW(Starter!$G$1:$G$66)),COUNTIF(Starter!$G$1:$G$66,$C$4)+1-Z81)),"")</f>
        <v/>
      </c>
      <c r="B81" s="211" t="str">
        <f t="array" ref="B81">IFERROR(INDEX(Starter!$B$1:$B$66,LARGE((Starter!$G$1:$G$66=$C$4)*(ROW(Starter!$G$1:$G$66)),COUNTIF(Starter!$G$1:$G$66,$C$4)+1-Z81)),"")</f>
        <v/>
      </c>
      <c r="C81" s="209" t="str">
        <f t="array" ref="C81">IFERROR(INDEX(Starter!$C$1:$C$66,LARGE((Starter!$G$1:$G$66=$C$4)*(ROW(Starter!$G$1:$G$66)),COUNTIF(Starter!$G$1:$G$66,$C$4)+1-Z81)),"")</f>
        <v/>
      </c>
      <c r="D81" s="623" t="str">
        <f t="array" ref="D81">IFERROR(INDEX(Starter!$R$1:$R$66,LARGE((Starter!$G$1:$G$66=$C$4)*(ROW(Starter!$G$1:$G$66)),COUNTIF(Starter!$G$1:$G$66,$C$4)+1-Z81)),"")</f>
        <v/>
      </c>
      <c r="E81" s="210" t="str">
        <f t="array" ref="E81">IFERROR(INDEX(Starter!$D$1:$D$66,LARGE((Starter!$G$1:$G$66=$C$4)*(ROW(Starter!$G$1:$G$66)),COUNTIF(Starter!$G$1:$G$66,$C$4)+1-Z81)),"")</f>
        <v/>
      </c>
      <c r="F81" s="135"/>
      <c r="G81" s="136"/>
      <c r="H81" s="137"/>
      <c r="I81" s="283"/>
      <c r="J81" s="619" t="s">
        <v>20</v>
      </c>
      <c r="K81" s="620" t="s">
        <v>21</v>
      </c>
      <c r="L81" s="620" t="s">
        <v>22</v>
      </c>
      <c r="M81" s="620" t="s">
        <v>6</v>
      </c>
      <c r="N81" s="620" t="s">
        <v>47</v>
      </c>
      <c r="O81" s="102"/>
      <c r="P81" s="132"/>
      <c r="R81" s="138" t="str" cm="1">
        <f t="array" ref="R81">IFERROR(INDEX(Starter!$G$1:$G$66,LARGE((Starter!$G$1:$G$66=$C$4)*(ROW(Starter!$G$1:$G$66)),COUNTIF(Starter!$G$1:$G$66,$C$4)+1-ROW(H40))),"")</f>
        <v/>
      </c>
      <c r="S81" s="101"/>
      <c r="W81" s="101"/>
      <c r="Z81" s="622">
        <f>Z79+1</f>
        <v>34</v>
      </c>
    </row>
    <row r="82" spans="1:26" ht="25.05" customHeight="1">
      <c r="A82" s="255"/>
      <c r="B82" s="708" t="s">
        <v>132</v>
      </c>
      <c r="C82" s="709"/>
      <c r="D82" s="709"/>
      <c r="E82" s="709"/>
      <c r="F82" s="709"/>
      <c r="G82" s="709"/>
      <c r="H82" s="709"/>
      <c r="I82" s="709"/>
      <c r="J82" s="709"/>
      <c r="K82" s="709"/>
      <c r="L82" s="709"/>
      <c r="M82" s="709"/>
      <c r="N82" s="710"/>
      <c r="O82" s="253"/>
      <c r="P82" s="254"/>
      <c r="Q82" s="254"/>
      <c r="R82" s="50"/>
      <c r="S82" s="138"/>
      <c r="T82" s="101"/>
      <c r="X82" s="101"/>
    </row>
    <row r="83" spans="1:26" ht="75" customHeight="1">
      <c r="A83" s="134" t="str">
        <f t="array" ref="A83">IFERROR(INDEX(Starter!$A$1:$A$66,LARGE((Starter!$G$1:$G$66=$C$4)*(ROW(Starter!$G$1:$G$66)),COUNTIF(Starter!$G$1:$G$66,$C$4)+1-Z83)),"")</f>
        <v/>
      </c>
      <c r="B83" s="211" t="str">
        <f t="array" ref="B83">IFERROR(INDEX(Starter!$B$1:$B$66,LARGE((Starter!$G$1:$G$66=$C$4)*(ROW(Starter!$G$1:$G$66)),COUNTIF(Starter!$G$1:$G$66,$C$4)+1-Z83)),"")</f>
        <v/>
      </c>
      <c r="C83" s="209" t="str">
        <f t="array" ref="C83">IFERROR(INDEX(Starter!$C$1:$C$66,LARGE((Starter!$G$1:$G$66=$C$4)*(ROW(Starter!$G$1:$G$66)),COUNTIF(Starter!$G$1:$G$66,$C$4)+1-Z83)),"")</f>
        <v/>
      </c>
      <c r="D83" s="623" t="str">
        <f t="array" ref="D83">IFERROR(INDEX(Starter!$R$1:$R$66,LARGE((Starter!$G$1:$G$66=$C$4)*(ROW(Starter!$G$1:$G$66)),COUNTIF(Starter!$G$1:$G$66,$C$4)+1-Z83)),"")</f>
        <v/>
      </c>
      <c r="E83" s="210" t="str">
        <f t="array" ref="E83">IFERROR(INDEX(Starter!$D$1:$D$66,LARGE((Starter!$G$1:$G$66=$C$4)*(ROW(Starter!$G$1:$G$66)),COUNTIF(Starter!$G$1:$G$66,$C$4)+1-Z83)),"")</f>
        <v/>
      </c>
      <c r="F83" s="135"/>
      <c r="G83" s="136"/>
      <c r="H83" s="137"/>
      <c r="I83" s="283"/>
      <c r="J83" s="619" t="s">
        <v>20</v>
      </c>
      <c r="K83" s="620" t="s">
        <v>21</v>
      </c>
      <c r="L83" s="620" t="s">
        <v>22</v>
      </c>
      <c r="M83" s="620" t="s">
        <v>6</v>
      </c>
      <c r="N83" s="620" t="s">
        <v>47</v>
      </c>
      <c r="O83" s="102"/>
      <c r="P83" s="132"/>
      <c r="R83" s="138" t="str" cm="1">
        <f t="array" ref="R83">IFERROR(INDEX(Starter!$G$1:$G$66,LARGE((Starter!$G$1:$G$66=$C$4)*(ROW(Starter!$G$1:$G$66)),COUNTIF(Starter!$G$1:$G$66,$C$4)+1-ROW(H41))),"")</f>
        <v/>
      </c>
      <c r="S83" s="101"/>
      <c r="W83" s="101"/>
      <c r="Z83" s="622">
        <f>Z81+1</f>
        <v>35</v>
      </c>
    </row>
    <row r="84" spans="1:26" ht="25.05" customHeight="1">
      <c r="A84" s="255"/>
      <c r="B84" s="708" t="s">
        <v>132</v>
      </c>
      <c r="C84" s="709"/>
      <c r="D84" s="709"/>
      <c r="E84" s="709"/>
      <c r="F84" s="709"/>
      <c r="G84" s="709"/>
      <c r="H84" s="709"/>
      <c r="I84" s="709"/>
      <c r="J84" s="709"/>
      <c r="K84" s="709"/>
      <c r="L84" s="709"/>
      <c r="M84" s="709"/>
      <c r="N84" s="710"/>
      <c r="O84" s="253"/>
      <c r="P84" s="254"/>
      <c r="Q84" s="254"/>
      <c r="R84" s="50"/>
      <c r="S84" s="138"/>
      <c r="T84" s="101"/>
      <c r="X84" s="101"/>
    </row>
    <row r="85" spans="1:26" ht="75" customHeight="1">
      <c r="A85" s="134" t="str">
        <f t="array" ref="A85">IFERROR(INDEX(Starter!$A$1:$A$66,LARGE((Starter!$G$1:$G$66=$C$4)*(ROW(Starter!$G$1:$G$66)),COUNTIF(Starter!$G$1:$G$66,$C$4)+1-Z85)),"")</f>
        <v/>
      </c>
      <c r="B85" s="211" t="str">
        <f t="array" ref="B85">IFERROR(INDEX(Starter!$B$1:$B$66,LARGE((Starter!$G$1:$G$66=$C$4)*(ROW(Starter!$G$1:$G$66)),COUNTIF(Starter!$G$1:$G$66,$C$4)+1-Z85)),"")</f>
        <v/>
      </c>
      <c r="C85" s="209" t="str">
        <f t="array" ref="C85">IFERROR(INDEX(Starter!$C$1:$C$66,LARGE((Starter!$G$1:$G$66=$C$4)*(ROW(Starter!$G$1:$G$66)),COUNTIF(Starter!$G$1:$G$66,$C$4)+1-Z85)),"")</f>
        <v/>
      </c>
      <c r="D85" s="623" t="str">
        <f t="array" ref="D85">IFERROR(INDEX(Starter!$R$1:$R$66,LARGE((Starter!$G$1:$G$66=$C$4)*(ROW(Starter!$G$1:$G$66)),COUNTIF(Starter!$G$1:$G$66,$C$4)+1-Z85)),"")</f>
        <v/>
      </c>
      <c r="E85" s="210" t="str">
        <f t="array" ref="E85">IFERROR(INDEX(Starter!$D$1:$D$66,LARGE((Starter!$G$1:$G$66=$C$4)*(ROW(Starter!$G$1:$G$66)),COUNTIF(Starter!$G$1:$G$66,$C$4)+1-Z85)),"")</f>
        <v/>
      </c>
      <c r="F85" s="135"/>
      <c r="G85" s="136"/>
      <c r="H85" s="137"/>
      <c r="I85" s="283"/>
      <c r="J85" s="619" t="s">
        <v>20</v>
      </c>
      <c r="K85" s="620" t="s">
        <v>21</v>
      </c>
      <c r="L85" s="620" t="s">
        <v>22</v>
      </c>
      <c r="M85" s="620" t="s">
        <v>6</v>
      </c>
      <c r="N85" s="620" t="s">
        <v>47</v>
      </c>
      <c r="O85" s="102"/>
      <c r="P85" s="132"/>
      <c r="R85" s="138" t="str" cm="1">
        <f t="array" ref="R85">IFERROR(INDEX(Starter!$G$1:$G$66,LARGE((Starter!$G$1:$G$66=$C$4)*(ROW(Starter!$G$1:$G$66)),COUNTIF(Starter!$G$1:$G$66,$C$4)+1-ROW(H42))),"")</f>
        <v/>
      </c>
      <c r="S85" s="101"/>
      <c r="W85" s="101"/>
      <c r="Z85" s="622">
        <f>Z83+1</f>
        <v>36</v>
      </c>
    </row>
    <row r="86" spans="1:26" ht="25.05" customHeight="1">
      <c r="A86" s="255"/>
      <c r="B86" s="708" t="s">
        <v>132</v>
      </c>
      <c r="C86" s="709"/>
      <c r="D86" s="709"/>
      <c r="E86" s="709"/>
      <c r="F86" s="709"/>
      <c r="G86" s="709"/>
      <c r="H86" s="709"/>
      <c r="I86" s="709"/>
      <c r="J86" s="709"/>
      <c r="K86" s="709"/>
      <c r="L86" s="709"/>
      <c r="M86" s="709"/>
      <c r="N86" s="710"/>
      <c r="O86" s="253"/>
      <c r="P86" s="254"/>
      <c r="Q86" s="254"/>
      <c r="R86" s="50"/>
      <c r="S86" s="138"/>
      <c r="T86" s="101"/>
      <c r="X86" s="101"/>
    </row>
    <row r="87" spans="1:26" ht="75" customHeight="1">
      <c r="A87" s="134" t="str">
        <f t="array" ref="A87">IFERROR(INDEX(Starter!$A$1:$A$66,LARGE((Starter!$G$1:$G$66=$C$4)*(ROW(Starter!$G$1:$G$66)),COUNTIF(Starter!$G$1:$G$66,$C$4)+1-Z87)),"")</f>
        <v/>
      </c>
      <c r="B87" s="211" t="str">
        <f t="array" ref="B87">IFERROR(INDEX(Starter!$B$1:$B$66,LARGE((Starter!$G$1:$G$66=$C$4)*(ROW(Starter!$G$1:$G$66)),COUNTIF(Starter!$G$1:$G$66,$C$4)+1-Z87)),"")</f>
        <v/>
      </c>
      <c r="C87" s="209" t="str">
        <f t="array" ref="C87">IFERROR(INDEX(Starter!$C$1:$C$66,LARGE((Starter!$G$1:$G$66=$C$4)*(ROW(Starter!$G$1:$G$66)),COUNTIF(Starter!$G$1:$G$66,$C$4)+1-Z87)),"")</f>
        <v/>
      </c>
      <c r="D87" s="623" t="str">
        <f t="array" ref="D87">IFERROR(INDEX(Starter!$R$1:$R$66,LARGE((Starter!$G$1:$G$66=$C$4)*(ROW(Starter!$G$1:$G$66)),COUNTIF(Starter!$G$1:$G$66,$C$4)+1-Z87)),"")</f>
        <v/>
      </c>
      <c r="E87" s="210" t="str">
        <f t="array" ref="E87">IFERROR(INDEX(Starter!$D$1:$D$66,LARGE((Starter!$G$1:$G$66=$C$4)*(ROW(Starter!$G$1:$G$66)),COUNTIF(Starter!$G$1:$G$66,$C$4)+1-Z87)),"")</f>
        <v/>
      </c>
      <c r="F87" s="135"/>
      <c r="G87" s="136"/>
      <c r="H87" s="137"/>
      <c r="I87" s="283"/>
      <c r="J87" s="619" t="s">
        <v>20</v>
      </c>
      <c r="K87" s="620" t="s">
        <v>21</v>
      </c>
      <c r="L87" s="620" t="s">
        <v>22</v>
      </c>
      <c r="M87" s="620" t="s">
        <v>6</v>
      </c>
      <c r="N87" s="620" t="s">
        <v>47</v>
      </c>
      <c r="O87" s="102"/>
      <c r="P87" s="132"/>
      <c r="R87" s="138" t="str" cm="1">
        <f t="array" ref="R87">IFERROR(INDEX(Starter!$G$1:$G$66,LARGE((Starter!$G$1:$G$66=$C$4)*(ROW(Starter!$G$1:$G$66)),COUNTIF(Starter!$G$1:$G$66,$C$4)+1-ROW(H43))),"")</f>
        <v/>
      </c>
      <c r="S87" s="101"/>
      <c r="W87" s="101"/>
      <c r="Z87" s="622">
        <f>Z85+1</f>
        <v>37</v>
      </c>
    </row>
    <row r="88" spans="1:26" ht="25.05" customHeight="1">
      <c r="A88" s="255"/>
      <c r="B88" s="708" t="s">
        <v>132</v>
      </c>
      <c r="C88" s="709"/>
      <c r="D88" s="709"/>
      <c r="E88" s="709"/>
      <c r="F88" s="709"/>
      <c r="G88" s="709"/>
      <c r="H88" s="709"/>
      <c r="I88" s="709"/>
      <c r="J88" s="709"/>
      <c r="K88" s="709"/>
      <c r="L88" s="709"/>
      <c r="M88" s="709"/>
      <c r="N88" s="710"/>
      <c r="O88" s="253"/>
      <c r="P88" s="254"/>
      <c r="Q88" s="254"/>
      <c r="R88" s="50"/>
      <c r="S88" s="138"/>
      <c r="T88" s="101"/>
      <c r="X88" s="101"/>
    </row>
    <row r="89" spans="1:26" ht="75" customHeight="1">
      <c r="A89" s="134" t="str">
        <f t="array" ref="A89">IFERROR(INDEX(Starter!$A$1:$A$66,LARGE((Starter!$G$1:$G$66=$C$4)*(ROW(Starter!$G$1:$G$66)),COUNTIF(Starter!$G$1:$G$66,$C$4)+1-Z89)),"")</f>
        <v/>
      </c>
      <c r="B89" s="211" t="str">
        <f t="array" ref="B89">IFERROR(INDEX(Starter!$B$1:$B$66,LARGE((Starter!$G$1:$G$66=$C$4)*(ROW(Starter!$G$1:$G$66)),COUNTIF(Starter!$G$1:$G$66,$C$4)+1-Z89)),"")</f>
        <v/>
      </c>
      <c r="C89" s="209" t="str">
        <f t="array" ref="C89">IFERROR(INDEX(Starter!$C$1:$C$66,LARGE((Starter!$G$1:$G$66=$C$4)*(ROW(Starter!$G$1:$G$66)),COUNTIF(Starter!$G$1:$G$66,$C$4)+1-Z89)),"")</f>
        <v/>
      </c>
      <c r="D89" s="623" t="str">
        <f t="array" ref="D89">IFERROR(INDEX(Starter!$R$1:$R$66,LARGE((Starter!$G$1:$G$66=$C$4)*(ROW(Starter!$G$1:$G$66)),COUNTIF(Starter!$G$1:$G$66,$C$4)+1-Z89)),"")</f>
        <v/>
      </c>
      <c r="E89" s="210" t="str">
        <f t="array" ref="E89">IFERROR(INDEX(Starter!$D$1:$D$66,LARGE((Starter!$G$1:$G$66=$C$4)*(ROW(Starter!$G$1:$G$66)),COUNTIF(Starter!$G$1:$G$66,$C$4)+1-Z89)),"")</f>
        <v/>
      </c>
      <c r="F89" s="135"/>
      <c r="G89" s="136"/>
      <c r="H89" s="137"/>
      <c r="I89" s="283"/>
      <c r="J89" s="619" t="s">
        <v>20</v>
      </c>
      <c r="K89" s="620" t="s">
        <v>21</v>
      </c>
      <c r="L89" s="620" t="s">
        <v>22</v>
      </c>
      <c r="M89" s="620" t="s">
        <v>6</v>
      </c>
      <c r="N89" s="620" t="s">
        <v>47</v>
      </c>
      <c r="O89" s="102"/>
      <c r="P89" s="132"/>
      <c r="R89" s="138" t="str" cm="1">
        <f t="array" ref="R89">IFERROR(INDEX(Starter!$G$1:$G$66,LARGE((Starter!$G$1:$G$66=$C$4)*(ROW(Starter!$G$1:$G$66)),COUNTIF(Starter!$G$1:$G$66,$C$4)+1-ROW(H44))),"")</f>
        <v/>
      </c>
      <c r="S89" s="101"/>
      <c r="W89" s="101"/>
      <c r="Z89" s="622">
        <f>Z87+1</f>
        <v>38</v>
      </c>
    </row>
    <row r="90" spans="1:26" ht="25.05" customHeight="1">
      <c r="A90" s="255"/>
      <c r="B90" s="708" t="s">
        <v>132</v>
      </c>
      <c r="C90" s="709"/>
      <c r="D90" s="709"/>
      <c r="E90" s="709"/>
      <c r="F90" s="709"/>
      <c r="G90" s="709"/>
      <c r="H90" s="709"/>
      <c r="I90" s="709"/>
      <c r="J90" s="709"/>
      <c r="K90" s="709"/>
      <c r="L90" s="709"/>
      <c r="M90" s="709"/>
      <c r="N90" s="710"/>
      <c r="O90" s="253"/>
      <c r="P90" s="254"/>
      <c r="Q90" s="254"/>
      <c r="R90" s="50"/>
      <c r="S90" s="138"/>
      <c r="T90" s="101"/>
      <c r="X90" s="101"/>
    </row>
    <row r="91" spans="1:26" ht="75" customHeight="1">
      <c r="A91" s="134" t="str">
        <f t="array" ref="A91">IFERROR(INDEX(Starter!$A$1:$A$66,LARGE((Starter!$G$1:$G$66=$C$4)*(ROW(Starter!$G$1:$G$66)),COUNTIF(Starter!$G$1:$G$66,$C$4)+1-Z91)),"")</f>
        <v/>
      </c>
      <c r="B91" s="211" t="str">
        <f t="array" ref="B91">IFERROR(INDEX(Starter!$B$1:$B$66,LARGE((Starter!$G$1:$G$66=$C$4)*(ROW(Starter!$G$1:$G$66)),COUNTIF(Starter!$G$1:$G$66,$C$4)+1-Z91)),"")</f>
        <v/>
      </c>
      <c r="C91" s="209" t="str">
        <f t="array" ref="C91">IFERROR(INDEX(Starter!$C$1:$C$66,LARGE((Starter!$G$1:$G$66=$C$4)*(ROW(Starter!$G$1:$G$66)),COUNTIF(Starter!$G$1:$G$66,$C$4)+1-Z91)),"")</f>
        <v/>
      </c>
      <c r="D91" s="623" t="str">
        <f t="array" ref="D91">IFERROR(INDEX(Starter!$R$1:$R$66,LARGE((Starter!$G$1:$G$66=$C$4)*(ROW(Starter!$G$1:$G$66)),COUNTIF(Starter!$G$1:$G$66,$C$4)+1-Z91)),"")</f>
        <v/>
      </c>
      <c r="E91" s="210" t="str">
        <f t="array" ref="E91">IFERROR(INDEX(Starter!$D$1:$D$66,LARGE((Starter!$G$1:$G$66=$C$4)*(ROW(Starter!$G$1:$G$66)),COUNTIF(Starter!$G$1:$G$66,$C$4)+1-Z91)),"")</f>
        <v/>
      </c>
      <c r="F91" s="135"/>
      <c r="G91" s="136"/>
      <c r="H91" s="137"/>
      <c r="I91" s="283"/>
      <c r="J91" s="619" t="s">
        <v>20</v>
      </c>
      <c r="K91" s="620" t="s">
        <v>21</v>
      </c>
      <c r="L91" s="620" t="s">
        <v>22</v>
      </c>
      <c r="M91" s="620" t="s">
        <v>6</v>
      </c>
      <c r="N91" s="620" t="s">
        <v>47</v>
      </c>
      <c r="O91" s="102"/>
      <c r="P91" s="132"/>
      <c r="R91" s="138" t="str" cm="1">
        <f t="array" ref="R91">IFERROR(INDEX(Starter!$G$1:$G$66,LARGE((Starter!$G$1:$G$66=$C$4)*(ROW(Starter!$G$1:$G$66)),COUNTIF(Starter!$G$1:$G$66,$C$4)+1-ROW(H45))),"")</f>
        <v/>
      </c>
      <c r="S91" s="101"/>
      <c r="W91" s="101"/>
      <c r="Z91" s="622">
        <f>Z89+1</f>
        <v>39</v>
      </c>
    </row>
    <row r="92" spans="1:26" ht="25.05" customHeight="1">
      <c r="A92" s="255"/>
      <c r="B92" s="708" t="s">
        <v>132</v>
      </c>
      <c r="C92" s="709"/>
      <c r="D92" s="709"/>
      <c r="E92" s="709"/>
      <c r="F92" s="709"/>
      <c r="G92" s="709"/>
      <c r="H92" s="709"/>
      <c r="I92" s="709"/>
      <c r="J92" s="709"/>
      <c r="K92" s="709"/>
      <c r="L92" s="709"/>
      <c r="M92" s="709"/>
      <c r="N92" s="710"/>
      <c r="O92" s="253"/>
      <c r="P92" s="254"/>
      <c r="Q92" s="254"/>
      <c r="R92" s="50"/>
      <c r="S92" s="138"/>
      <c r="T92" s="101"/>
      <c r="X92" s="101"/>
    </row>
    <row r="93" spans="1:26" ht="75" customHeight="1">
      <c r="A93" s="134" t="str">
        <f t="array" ref="A93">IFERROR(INDEX(Starter!$A$1:$A$66,LARGE((Starter!$G$1:$G$66=$C$4)*(ROW(Starter!$G$1:$G$66)),COUNTIF(Starter!$G$1:$G$66,$C$4)+1-Z93)),"")</f>
        <v/>
      </c>
      <c r="B93" s="211" t="str">
        <f t="array" ref="B93">IFERROR(INDEX(Starter!$B$1:$B$66,LARGE((Starter!$G$1:$G$66=$C$4)*(ROW(Starter!$G$1:$G$66)),COUNTIF(Starter!$G$1:$G$66,$C$4)+1-Z93)),"")</f>
        <v/>
      </c>
      <c r="C93" s="209" t="str">
        <f t="array" ref="C93">IFERROR(INDEX(Starter!$C$1:$C$66,LARGE((Starter!$G$1:$G$66=$C$4)*(ROW(Starter!$G$1:$G$66)),COUNTIF(Starter!$G$1:$G$66,$C$4)+1-Z93)),"")</f>
        <v/>
      </c>
      <c r="D93" s="623" t="str">
        <f t="array" ref="D93">IFERROR(INDEX(Starter!$R$1:$R$66,LARGE((Starter!$G$1:$G$66=$C$4)*(ROW(Starter!$G$1:$G$66)),COUNTIF(Starter!$G$1:$G$66,$C$4)+1-Z93)),"")</f>
        <v/>
      </c>
      <c r="E93" s="210" t="str">
        <f t="array" ref="E93">IFERROR(INDEX(Starter!$D$1:$D$66,LARGE((Starter!$G$1:$G$66=$C$4)*(ROW(Starter!$G$1:$G$66)),COUNTIF(Starter!$G$1:$G$66,$C$4)+1-Z93)),"")</f>
        <v/>
      </c>
      <c r="F93" s="135"/>
      <c r="G93" s="136"/>
      <c r="H93" s="137"/>
      <c r="I93" s="283"/>
      <c r="J93" s="619" t="s">
        <v>20</v>
      </c>
      <c r="K93" s="620" t="s">
        <v>21</v>
      </c>
      <c r="L93" s="620" t="s">
        <v>22</v>
      </c>
      <c r="M93" s="620" t="s">
        <v>6</v>
      </c>
      <c r="N93" s="620" t="s">
        <v>47</v>
      </c>
      <c r="O93" s="102"/>
      <c r="P93" s="132"/>
      <c r="R93" s="138" t="str" cm="1">
        <f t="array" ref="R93">IFERROR(INDEX(Starter!$G$1:$G$66,LARGE((Starter!$G$1:$G$66=$C$4)*(ROW(Starter!$G$1:$G$66)),COUNTIF(Starter!$G$1:$G$66,$C$4)+1-ROW(H46))),"")</f>
        <v/>
      </c>
      <c r="S93" s="101"/>
      <c r="W93" s="101"/>
      <c r="Z93" s="622">
        <f>Z91+1</f>
        <v>40</v>
      </c>
    </row>
    <row r="94" spans="1:26" ht="25.05" customHeight="1">
      <c r="A94" s="255"/>
      <c r="B94" s="708" t="s">
        <v>132</v>
      </c>
      <c r="C94" s="709"/>
      <c r="D94" s="709"/>
      <c r="E94" s="709"/>
      <c r="F94" s="709"/>
      <c r="G94" s="709"/>
      <c r="H94" s="709"/>
      <c r="I94" s="709"/>
      <c r="J94" s="709"/>
      <c r="K94" s="709"/>
      <c r="L94" s="709"/>
      <c r="M94" s="709"/>
      <c r="N94" s="710"/>
      <c r="O94" s="253"/>
      <c r="P94" s="254"/>
      <c r="Q94" s="254"/>
      <c r="R94" s="50"/>
      <c r="S94" s="138"/>
      <c r="T94" s="101"/>
      <c r="X94" s="101"/>
    </row>
    <row r="95" spans="1:26" ht="75" customHeight="1">
      <c r="A95" s="134" t="str">
        <f t="array" ref="A95">IFERROR(INDEX(Starter!$A$1:$A$66,LARGE((Starter!$G$1:$G$66=$C$4)*(ROW(Starter!$G$1:$G$66)),COUNTIF(Starter!$G$1:$G$66,$C$4)+1-Z95)),"")</f>
        <v/>
      </c>
      <c r="B95" s="211" t="str">
        <f t="array" ref="B95">IFERROR(INDEX(Starter!$B$1:$B$66,LARGE((Starter!$G$1:$G$66=$C$4)*(ROW(Starter!$G$1:$G$66)),COUNTIF(Starter!$G$1:$G$66,$C$4)+1-Z95)),"")</f>
        <v/>
      </c>
      <c r="C95" s="209" t="str">
        <f t="array" ref="C95">IFERROR(INDEX(Starter!$C$1:$C$66,LARGE((Starter!$G$1:$G$66=$C$4)*(ROW(Starter!$G$1:$G$66)),COUNTIF(Starter!$G$1:$G$66,$C$4)+1-Z95)),"")</f>
        <v/>
      </c>
      <c r="D95" s="623" t="str">
        <f t="array" ref="D95">IFERROR(INDEX(Starter!$R$1:$R$66,LARGE((Starter!$G$1:$G$66=$C$4)*(ROW(Starter!$G$1:$G$66)),COUNTIF(Starter!$G$1:$G$66,$C$4)+1-Z95)),"")</f>
        <v/>
      </c>
      <c r="E95" s="210" t="str">
        <f t="array" ref="E95">IFERROR(INDEX(Starter!$D$1:$D$66,LARGE((Starter!$G$1:$G$66=$C$4)*(ROW(Starter!$G$1:$G$66)),COUNTIF(Starter!$G$1:$G$66,$C$4)+1-Z95)),"")</f>
        <v/>
      </c>
      <c r="F95" s="135"/>
      <c r="G95" s="136"/>
      <c r="H95" s="137"/>
      <c r="I95" s="283"/>
      <c r="J95" s="619" t="s">
        <v>20</v>
      </c>
      <c r="K95" s="620" t="s">
        <v>21</v>
      </c>
      <c r="L95" s="620" t="s">
        <v>22</v>
      </c>
      <c r="M95" s="620" t="s">
        <v>6</v>
      </c>
      <c r="N95" s="620" t="s">
        <v>47</v>
      </c>
      <c r="O95" s="102"/>
      <c r="P95" s="132"/>
      <c r="R95" s="138" t="str" cm="1">
        <f t="array" ref="R95">IFERROR(INDEX(Starter!$G$1:$G$66,LARGE((Starter!$G$1:$G$66=$C$4)*(ROW(Starter!$G$1:$G$66)),COUNTIF(Starter!$G$1:$G$66,$C$4)+1-ROW(H47))),"")</f>
        <v/>
      </c>
      <c r="S95" s="101"/>
      <c r="W95" s="101"/>
      <c r="Z95" s="622">
        <f>Z93+1</f>
        <v>41</v>
      </c>
    </row>
    <row r="96" spans="1:26" ht="25.05" customHeight="1">
      <c r="A96" s="255"/>
      <c r="B96" s="708" t="s">
        <v>132</v>
      </c>
      <c r="C96" s="709"/>
      <c r="D96" s="709"/>
      <c r="E96" s="709"/>
      <c r="F96" s="709"/>
      <c r="G96" s="709"/>
      <c r="H96" s="709"/>
      <c r="I96" s="709"/>
      <c r="J96" s="709"/>
      <c r="K96" s="709"/>
      <c r="L96" s="709"/>
      <c r="M96" s="709"/>
      <c r="N96" s="710"/>
      <c r="O96" s="253"/>
      <c r="P96" s="254"/>
      <c r="Q96" s="254"/>
      <c r="R96" s="50"/>
      <c r="S96" s="138"/>
      <c r="T96" s="101"/>
      <c r="X96" s="101"/>
    </row>
    <row r="97" spans="1:26" ht="75" customHeight="1">
      <c r="A97" s="134" t="str">
        <f t="array" ref="A97">IFERROR(INDEX(Starter!$A$1:$A$66,LARGE((Starter!$G$1:$G$66=$C$4)*(ROW(Starter!$G$1:$G$66)),COUNTIF(Starter!$G$1:$G$66,$C$4)+1-Z97)),"")</f>
        <v/>
      </c>
      <c r="B97" s="211" t="str">
        <f t="array" ref="B97">IFERROR(INDEX(Starter!$B$1:$B$66,LARGE((Starter!$G$1:$G$66=$C$4)*(ROW(Starter!$G$1:$G$66)),COUNTIF(Starter!$G$1:$G$66,$C$4)+1-Z97)),"")</f>
        <v/>
      </c>
      <c r="C97" s="209" t="str">
        <f t="array" ref="C97">IFERROR(INDEX(Starter!$C$1:$C$66,LARGE((Starter!$G$1:$G$66=$C$4)*(ROW(Starter!$G$1:$G$66)),COUNTIF(Starter!$G$1:$G$66,$C$4)+1-Z97)),"")</f>
        <v/>
      </c>
      <c r="D97" s="623" t="str">
        <f t="array" ref="D97">IFERROR(INDEX(Starter!$R$1:$R$66,LARGE((Starter!$G$1:$G$66=$C$4)*(ROW(Starter!$G$1:$G$66)),COUNTIF(Starter!$G$1:$G$66,$C$4)+1-Z97)),"")</f>
        <v/>
      </c>
      <c r="E97" s="210" t="str">
        <f t="array" ref="E97">IFERROR(INDEX(Starter!$D$1:$D$66,LARGE((Starter!$G$1:$G$66=$C$4)*(ROW(Starter!$G$1:$G$66)),COUNTIF(Starter!$G$1:$G$66,$C$4)+1-Z97)),"")</f>
        <v/>
      </c>
      <c r="F97" s="135"/>
      <c r="G97" s="136"/>
      <c r="H97" s="137"/>
      <c r="I97" s="283"/>
      <c r="J97" s="619" t="s">
        <v>20</v>
      </c>
      <c r="K97" s="620" t="s">
        <v>21</v>
      </c>
      <c r="L97" s="620" t="s">
        <v>22</v>
      </c>
      <c r="M97" s="620" t="s">
        <v>6</v>
      </c>
      <c r="N97" s="620" t="s">
        <v>47</v>
      </c>
      <c r="O97" s="102"/>
      <c r="P97" s="132"/>
      <c r="R97" s="138" t="str" cm="1">
        <f t="array" ref="R97">IFERROR(INDEX(Starter!$G$1:$G$66,LARGE((Starter!$G$1:$G$66=$C$4)*(ROW(Starter!$G$1:$G$66)),COUNTIF(Starter!$G$1:$G$66,$C$4)+1-ROW(H48))),"")</f>
        <v/>
      </c>
      <c r="S97" s="101"/>
      <c r="W97" s="101"/>
      <c r="Z97" s="622">
        <f>Z95+1</f>
        <v>42</v>
      </c>
    </row>
    <row r="98" spans="1:26" ht="25.05" customHeight="1">
      <c r="A98" s="255"/>
      <c r="B98" s="708" t="s">
        <v>132</v>
      </c>
      <c r="C98" s="709"/>
      <c r="D98" s="709"/>
      <c r="E98" s="709"/>
      <c r="F98" s="709"/>
      <c r="G98" s="709"/>
      <c r="H98" s="709"/>
      <c r="I98" s="709"/>
      <c r="J98" s="709"/>
      <c r="K98" s="709"/>
      <c r="L98" s="709"/>
      <c r="M98" s="709"/>
      <c r="N98" s="710"/>
      <c r="O98" s="253"/>
      <c r="P98" s="254"/>
      <c r="Q98" s="254"/>
      <c r="R98" s="50"/>
      <c r="S98" s="138"/>
      <c r="T98" s="101"/>
      <c r="X98" s="101"/>
    </row>
    <row r="99" spans="1:26" ht="75" customHeight="1">
      <c r="A99" s="134" t="str">
        <f t="array" ref="A99">IFERROR(INDEX(Starter!$A$1:$A$66,LARGE((Starter!$G$1:$G$66=$C$4)*(ROW(Starter!$G$1:$G$66)),COUNTIF(Starter!$G$1:$G$66,$C$4)+1-Z99)),"")</f>
        <v/>
      </c>
      <c r="B99" s="211" t="str">
        <f t="array" ref="B99">IFERROR(INDEX(Starter!$B$1:$B$66,LARGE((Starter!$G$1:$G$66=$C$4)*(ROW(Starter!$G$1:$G$66)),COUNTIF(Starter!$G$1:$G$66,$C$4)+1-Z99)),"")</f>
        <v/>
      </c>
      <c r="C99" s="209" t="str">
        <f t="array" ref="C99">IFERROR(INDEX(Starter!$C$1:$C$66,LARGE((Starter!$G$1:$G$66=$C$4)*(ROW(Starter!$G$1:$G$66)),COUNTIF(Starter!$G$1:$G$66,$C$4)+1-Z99)),"")</f>
        <v/>
      </c>
      <c r="D99" s="623" t="str">
        <f t="array" ref="D99">IFERROR(INDEX(Starter!$R$1:$R$66,LARGE((Starter!$G$1:$G$66=$C$4)*(ROW(Starter!$G$1:$G$66)),COUNTIF(Starter!$G$1:$G$66,$C$4)+1-Z99)),"")</f>
        <v/>
      </c>
      <c r="E99" s="210" t="str">
        <f t="array" ref="E99">IFERROR(INDEX(Starter!$D$1:$D$66,LARGE((Starter!$G$1:$G$66=$C$4)*(ROW(Starter!$G$1:$G$66)),COUNTIF(Starter!$G$1:$G$66,$C$4)+1-Z99)),"")</f>
        <v/>
      </c>
      <c r="F99" s="135"/>
      <c r="G99" s="136"/>
      <c r="H99" s="137"/>
      <c r="I99" s="283"/>
      <c r="J99" s="619" t="s">
        <v>20</v>
      </c>
      <c r="K99" s="620" t="s">
        <v>21</v>
      </c>
      <c r="L99" s="620" t="s">
        <v>22</v>
      </c>
      <c r="M99" s="620" t="s">
        <v>6</v>
      </c>
      <c r="N99" s="620" t="s">
        <v>47</v>
      </c>
      <c r="O99" s="102"/>
      <c r="P99" s="132"/>
      <c r="R99" s="138" t="str" cm="1">
        <f t="array" ref="R99">IFERROR(INDEX(Starter!$G$1:$G$66,LARGE((Starter!$G$1:$G$66=$C$4)*(ROW(Starter!$G$1:$G$66)),COUNTIF(Starter!$G$1:$G$66,$C$4)+1-ROW(H49))),"")</f>
        <v/>
      </c>
      <c r="S99" s="101"/>
      <c r="W99" s="101"/>
      <c r="Z99" s="622">
        <f>Z97+1</f>
        <v>43</v>
      </c>
    </row>
    <row r="100" spans="1:26" ht="25.05" customHeight="1">
      <c r="A100" s="255"/>
      <c r="B100" s="708" t="s">
        <v>132</v>
      </c>
      <c r="C100" s="709"/>
      <c r="D100" s="709"/>
      <c r="E100" s="709"/>
      <c r="F100" s="709"/>
      <c r="G100" s="709"/>
      <c r="H100" s="709"/>
      <c r="I100" s="709"/>
      <c r="J100" s="709"/>
      <c r="K100" s="709"/>
      <c r="L100" s="709"/>
      <c r="M100" s="709"/>
      <c r="N100" s="710"/>
      <c r="O100" s="253"/>
      <c r="P100" s="254"/>
      <c r="Q100" s="254"/>
      <c r="R100" s="50"/>
      <c r="S100" s="138"/>
      <c r="T100" s="101"/>
      <c r="X100" s="101"/>
    </row>
    <row r="101" spans="1:26" ht="75" customHeight="1">
      <c r="A101" s="134" t="str">
        <f t="array" ref="A101">IFERROR(INDEX(Starter!$A$1:$A$66,LARGE((Starter!$G$1:$G$66=$C$4)*(ROW(Starter!$G$1:$G$66)),COUNTIF(Starter!$G$1:$G$66,$C$4)+1-Z101)),"")</f>
        <v/>
      </c>
      <c r="B101" s="211" t="str">
        <f t="array" ref="B101">IFERROR(INDEX(Starter!$B$1:$B$66,LARGE((Starter!$G$1:$G$66=$C$4)*(ROW(Starter!$G$1:$G$66)),COUNTIF(Starter!$G$1:$G$66,$C$4)+1-Z101)),"")</f>
        <v/>
      </c>
      <c r="C101" s="209" t="str">
        <f t="array" ref="C101">IFERROR(INDEX(Starter!$C$1:$C$66,LARGE((Starter!$G$1:$G$66=$C$4)*(ROW(Starter!$G$1:$G$66)),COUNTIF(Starter!$G$1:$G$66,$C$4)+1-Z101)),"")</f>
        <v/>
      </c>
      <c r="D101" s="623" t="str">
        <f t="array" ref="D101">IFERROR(INDEX(Starter!$R$1:$R$66,LARGE((Starter!$G$1:$G$66=$C$4)*(ROW(Starter!$G$1:$G$66)),COUNTIF(Starter!$G$1:$G$66,$C$4)+1-Z101)),"")</f>
        <v/>
      </c>
      <c r="E101" s="210" t="str">
        <f t="array" ref="E101">IFERROR(INDEX(Starter!$D$1:$D$66,LARGE((Starter!$G$1:$G$66=$C$4)*(ROW(Starter!$G$1:$G$66)),COUNTIF(Starter!$G$1:$G$66,$C$4)+1-Z101)),"")</f>
        <v/>
      </c>
      <c r="F101" s="135"/>
      <c r="G101" s="136"/>
      <c r="H101" s="137"/>
      <c r="I101" s="283"/>
      <c r="J101" s="619" t="s">
        <v>20</v>
      </c>
      <c r="K101" s="620" t="s">
        <v>21</v>
      </c>
      <c r="L101" s="620" t="s">
        <v>22</v>
      </c>
      <c r="M101" s="620" t="s">
        <v>6</v>
      </c>
      <c r="N101" s="620" t="s">
        <v>47</v>
      </c>
      <c r="O101" s="102"/>
      <c r="P101" s="132"/>
      <c r="R101" s="138" t="str" cm="1">
        <f t="array" ref="R101">IFERROR(INDEX(Starter!$G$1:$G$66,LARGE((Starter!$G$1:$G$66=$C$4)*(ROW(Starter!$G$1:$G$66)),COUNTIF(Starter!$G$1:$G$66,$C$4)+1-ROW(H50))),"")</f>
        <v/>
      </c>
      <c r="S101" s="101"/>
      <c r="W101" s="101"/>
      <c r="Z101" s="622">
        <f>Z99+1</f>
        <v>44</v>
      </c>
    </row>
    <row r="102" spans="1:26" ht="25.05" customHeight="1">
      <c r="A102" s="255"/>
      <c r="B102" s="708" t="s">
        <v>132</v>
      </c>
      <c r="C102" s="709"/>
      <c r="D102" s="709"/>
      <c r="E102" s="709"/>
      <c r="F102" s="709"/>
      <c r="G102" s="709"/>
      <c r="H102" s="709"/>
      <c r="I102" s="709"/>
      <c r="J102" s="709"/>
      <c r="K102" s="709"/>
      <c r="L102" s="709"/>
      <c r="M102" s="709"/>
      <c r="N102" s="710"/>
      <c r="O102" s="253"/>
      <c r="P102" s="254"/>
      <c r="Q102" s="254"/>
      <c r="R102" s="50"/>
      <c r="S102" s="138"/>
      <c r="T102" s="101"/>
      <c r="X102" s="101"/>
    </row>
    <row r="103" spans="1:26" ht="75" customHeight="1">
      <c r="A103" s="134" t="str">
        <f t="array" ref="A103">IFERROR(INDEX(Starter!$A$1:$A$66,LARGE((Starter!$G$1:$G$66=$C$4)*(ROW(Starter!$G$1:$G$66)),COUNTIF(Starter!$G$1:$G$66,$C$4)+1-Z103)),"")</f>
        <v/>
      </c>
      <c r="B103" s="211" t="str">
        <f t="array" ref="B103">IFERROR(INDEX(Starter!$B$1:$B$66,LARGE((Starter!$G$1:$G$66=$C$4)*(ROW(Starter!$G$1:$G$66)),COUNTIF(Starter!$G$1:$G$66,$C$4)+1-Z103)),"")</f>
        <v/>
      </c>
      <c r="C103" s="209" t="str">
        <f t="array" ref="C103">IFERROR(INDEX(Starter!$C$1:$C$66,LARGE((Starter!$G$1:$G$66=$C$4)*(ROW(Starter!$G$1:$G$66)),COUNTIF(Starter!$G$1:$G$66,$C$4)+1-Z103)),"")</f>
        <v/>
      </c>
      <c r="D103" s="623" t="str">
        <f t="array" ref="D103">IFERROR(INDEX(Starter!$R$1:$R$66,LARGE((Starter!$G$1:$G$66=$C$4)*(ROW(Starter!$G$1:$G$66)),COUNTIF(Starter!$G$1:$G$66,$C$4)+1-Z103)),"")</f>
        <v/>
      </c>
      <c r="E103" s="210" t="str">
        <f t="array" ref="E103">IFERROR(INDEX(Starter!$D$1:$D$66,LARGE((Starter!$G$1:$G$66=$C$4)*(ROW(Starter!$G$1:$G$66)),COUNTIF(Starter!$G$1:$G$66,$C$4)+1-Z103)),"")</f>
        <v/>
      </c>
      <c r="F103" s="135"/>
      <c r="G103" s="136"/>
      <c r="H103" s="137"/>
      <c r="I103" s="283"/>
      <c r="J103" s="619" t="s">
        <v>20</v>
      </c>
      <c r="K103" s="620" t="s">
        <v>21</v>
      </c>
      <c r="L103" s="620" t="s">
        <v>22</v>
      </c>
      <c r="M103" s="620" t="s">
        <v>6</v>
      </c>
      <c r="N103" s="620" t="s">
        <v>47</v>
      </c>
      <c r="O103" s="102"/>
      <c r="P103" s="132"/>
      <c r="R103" s="138" t="str" cm="1">
        <f t="array" ref="R103">IFERROR(INDEX(Starter!$G$1:$G$66,LARGE((Starter!$G$1:$G$66=$C$4)*(ROW(Starter!$G$1:$G$66)),COUNTIF(Starter!$G$1:$G$66,$C$4)+1-ROW(H51))),"")</f>
        <v/>
      </c>
      <c r="S103" s="101"/>
      <c r="W103" s="101"/>
      <c r="Z103" s="622">
        <f>Z101+1</f>
        <v>45</v>
      </c>
    </row>
    <row r="104" spans="1:26" ht="25.05" customHeight="1">
      <c r="A104" s="255"/>
      <c r="B104" s="708" t="s">
        <v>132</v>
      </c>
      <c r="C104" s="709"/>
      <c r="D104" s="709"/>
      <c r="E104" s="709"/>
      <c r="F104" s="709"/>
      <c r="G104" s="709"/>
      <c r="H104" s="709"/>
      <c r="I104" s="709"/>
      <c r="J104" s="709"/>
      <c r="K104" s="709"/>
      <c r="L104" s="709"/>
      <c r="M104" s="709"/>
      <c r="N104" s="710"/>
      <c r="O104" s="253"/>
      <c r="P104" s="254"/>
      <c r="Q104" s="254"/>
      <c r="R104" s="50"/>
      <c r="S104" s="138"/>
      <c r="T104" s="101"/>
      <c r="X104" s="101"/>
    </row>
    <row r="105" spans="1:26" ht="75" customHeight="1">
      <c r="A105" s="134" t="str">
        <f t="array" ref="A105">IFERROR(INDEX(Starter!$A$1:$A$66,LARGE((Starter!$G$1:$G$66=$C$4)*(ROW(Starter!$G$1:$G$66)),COUNTIF(Starter!$G$1:$G$66,$C$4)+1-Z105)),"")</f>
        <v/>
      </c>
      <c r="B105" s="211" t="str">
        <f t="array" ref="B105">IFERROR(INDEX(Starter!$B$1:$B$66,LARGE((Starter!$G$1:$G$66=$C$4)*(ROW(Starter!$G$1:$G$66)),COUNTIF(Starter!$G$1:$G$66,$C$4)+1-Z105)),"")</f>
        <v/>
      </c>
      <c r="C105" s="209" t="str">
        <f t="array" ref="C105">IFERROR(INDEX(Starter!$C$1:$C$66,LARGE((Starter!$G$1:$G$66=$C$4)*(ROW(Starter!$G$1:$G$66)),COUNTIF(Starter!$G$1:$G$66,$C$4)+1-Z105)),"")</f>
        <v/>
      </c>
      <c r="D105" s="623" t="str">
        <f t="array" ref="D105">IFERROR(INDEX(Starter!$R$1:$R$66,LARGE((Starter!$G$1:$G$66=$C$4)*(ROW(Starter!$G$1:$G$66)),COUNTIF(Starter!$G$1:$G$66,$C$4)+1-Z105)),"")</f>
        <v/>
      </c>
      <c r="E105" s="210" t="str">
        <f t="array" ref="E105">IFERROR(INDEX(Starter!$D$1:$D$66,LARGE((Starter!$G$1:$G$66=$C$4)*(ROW(Starter!$G$1:$G$66)),COUNTIF(Starter!$G$1:$G$66,$C$4)+1-Z105)),"")</f>
        <v/>
      </c>
      <c r="F105" s="135"/>
      <c r="G105" s="136"/>
      <c r="H105" s="137"/>
      <c r="I105" s="283"/>
      <c r="J105" s="619" t="s">
        <v>20</v>
      </c>
      <c r="K105" s="620" t="s">
        <v>21</v>
      </c>
      <c r="L105" s="620" t="s">
        <v>22</v>
      </c>
      <c r="M105" s="620" t="s">
        <v>6</v>
      </c>
      <c r="N105" s="620" t="s">
        <v>47</v>
      </c>
      <c r="O105" s="102"/>
      <c r="P105" s="132"/>
      <c r="R105" s="138" t="str" cm="1">
        <f t="array" ref="R105">IFERROR(INDEX(Starter!$G$1:$G$66,LARGE((Starter!$G$1:$G$66=$C$4)*(ROW(Starter!$G$1:$G$66)),COUNTIF(Starter!$G$1:$G$66,$C$4)+1-ROW(H52))),"")</f>
        <v/>
      </c>
      <c r="S105" s="101"/>
      <c r="W105" s="101"/>
      <c r="Z105" s="622">
        <f>Z103+1</f>
        <v>46</v>
      </c>
    </row>
    <row r="106" spans="1:26" ht="25.05" customHeight="1">
      <c r="A106" s="255"/>
      <c r="B106" s="708" t="s">
        <v>132</v>
      </c>
      <c r="C106" s="709"/>
      <c r="D106" s="709"/>
      <c r="E106" s="709"/>
      <c r="F106" s="709"/>
      <c r="G106" s="709"/>
      <c r="H106" s="709"/>
      <c r="I106" s="709"/>
      <c r="J106" s="709"/>
      <c r="K106" s="709"/>
      <c r="L106" s="709"/>
      <c r="M106" s="709"/>
      <c r="N106" s="710"/>
      <c r="O106" s="253"/>
      <c r="P106" s="254"/>
      <c r="Q106" s="254"/>
      <c r="R106" s="50"/>
      <c r="S106" s="138"/>
      <c r="T106" s="101"/>
      <c r="X106" s="101"/>
    </row>
    <row r="107" spans="1:26" ht="75" customHeight="1">
      <c r="A107" s="134" t="str">
        <f t="array" ref="A107">IFERROR(INDEX(Starter!$A$1:$A$66,LARGE((Starter!$G$1:$G$66=$C$4)*(ROW(Starter!$G$1:$G$66)),COUNTIF(Starter!$G$1:$G$66,$C$4)+1-Z107)),"")</f>
        <v/>
      </c>
      <c r="B107" s="211" t="str">
        <f t="array" ref="B107">IFERROR(INDEX(Starter!$B$1:$B$66,LARGE((Starter!$G$1:$G$66=$C$4)*(ROW(Starter!$G$1:$G$66)),COUNTIF(Starter!$G$1:$G$66,$C$4)+1-Z107)),"")</f>
        <v/>
      </c>
      <c r="C107" s="209" t="str">
        <f t="array" ref="C107">IFERROR(INDEX(Starter!$C$1:$C$66,LARGE((Starter!$G$1:$G$66=$C$4)*(ROW(Starter!$G$1:$G$66)),COUNTIF(Starter!$G$1:$G$66,$C$4)+1-Z107)),"")</f>
        <v/>
      </c>
      <c r="D107" s="623" t="str">
        <f t="array" ref="D107">IFERROR(INDEX(Starter!$R$1:$R$66,LARGE((Starter!$G$1:$G$66=$C$4)*(ROW(Starter!$G$1:$G$66)),COUNTIF(Starter!$G$1:$G$66,$C$4)+1-Z107)),"")</f>
        <v/>
      </c>
      <c r="E107" s="210" t="str">
        <f t="array" ref="E107">IFERROR(INDEX(Starter!$D$1:$D$66,LARGE((Starter!$G$1:$G$66=$C$4)*(ROW(Starter!$G$1:$G$66)),COUNTIF(Starter!$G$1:$G$66,$C$4)+1-Z107)),"")</f>
        <v/>
      </c>
      <c r="F107" s="135"/>
      <c r="G107" s="136"/>
      <c r="H107" s="137"/>
      <c r="I107" s="283"/>
      <c r="J107" s="619" t="s">
        <v>20</v>
      </c>
      <c r="K107" s="620" t="s">
        <v>21</v>
      </c>
      <c r="L107" s="620" t="s">
        <v>22</v>
      </c>
      <c r="M107" s="620" t="s">
        <v>6</v>
      </c>
      <c r="N107" s="620" t="s">
        <v>47</v>
      </c>
      <c r="O107" s="102"/>
      <c r="P107" s="132"/>
      <c r="R107" s="138" t="str" cm="1">
        <f t="array" ref="R107">IFERROR(INDEX(Starter!$G$1:$G$66,LARGE((Starter!$G$1:$G$66=$C$4)*(ROW(Starter!$G$1:$G$66)),COUNTIF(Starter!$G$1:$G$66,$C$4)+1-ROW(H53))),"")</f>
        <v/>
      </c>
      <c r="S107" s="101"/>
      <c r="W107" s="101"/>
      <c r="Z107" s="622">
        <f>Z105+1</f>
        <v>47</v>
      </c>
    </row>
    <row r="108" spans="1:26" ht="25.05" customHeight="1">
      <c r="A108" s="255"/>
      <c r="B108" s="708" t="s">
        <v>132</v>
      </c>
      <c r="C108" s="709"/>
      <c r="D108" s="709"/>
      <c r="E108" s="709"/>
      <c r="F108" s="709"/>
      <c r="G108" s="709"/>
      <c r="H108" s="709"/>
      <c r="I108" s="709"/>
      <c r="J108" s="709"/>
      <c r="K108" s="709"/>
      <c r="L108" s="709"/>
      <c r="M108" s="709"/>
      <c r="N108" s="710"/>
      <c r="O108" s="253"/>
      <c r="P108" s="254"/>
      <c r="Q108" s="254"/>
      <c r="R108" s="50"/>
      <c r="S108" s="138"/>
      <c r="T108" s="101"/>
      <c r="X108" s="101"/>
    </row>
    <row r="109" spans="1:26" ht="75" customHeight="1">
      <c r="A109" s="134" t="str">
        <f t="array" ref="A109">IFERROR(INDEX(Starter!$A$1:$A$66,LARGE((Starter!$G$1:$G$66=$C$4)*(ROW(Starter!$G$1:$G$66)),COUNTIF(Starter!$G$1:$G$66,$C$4)+1-Z109)),"")</f>
        <v/>
      </c>
      <c r="B109" s="211" t="str">
        <f t="array" ref="B109">IFERROR(INDEX(Starter!$B$1:$B$66,LARGE((Starter!$G$1:$G$66=$C$4)*(ROW(Starter!$G$1:$G$66)),COUNTIF(Starter!$G$1:$G$66,$C$4)+1-Z109)),"")</f>
        <v/>
      </c>
      <c r="C109" s="209" t="str">
        <f t="array" ref="C109">IFERROR(INDEX(Starter!$C$1:$C$66,LARGE((Starter!$G$1:$G$66=$C$4)*(ROW(Starter!$G$1:$G$66)),COUNTIF(Starter!$G$1:$G$66,$C$4)+1-Z109)),"")</f>
        <v/>
      </c>
      <c r="D109" s="623" t="str">
        <f t="array" ref="D109">IFERROR(INDEX(Starter!$R$1:$R$66,LARGE((Starter!$G$1:$G$66=$C$4)*(ROW(Starter!$G$1:$G$66)),COUNTIF(Starter!$G$1:$G$66,$C$4)+1-Z109)),"")</f>
        <v/>
      </c>
      <c r="E109" s="210" t="str">
        <f t="array" ref="E109">IFERROR(INDEX(Starter!$D$1:$D$66,LARGE((Starter!$G$1:$G$66=$C$4)*(ROW(Starter!$G$1:$G$66)),COUNTIF(Starter!$G$1:$G$66,$C$4)+1-Z109)),"")</f>
        <v/>
      </c>
      <c r="F109" s="135"/>
      <c r="G109" s="136"/>
      <c r="H109" s="137"/>
      <c r="I109" s="283"/>
      <c r="J109" s="619" t="s">
        <v>20</v>
      </c>
      <c r="K109" s="620" t="s">
        <v>21</v>
      </c>
      <c r="L109" s="620" t="s">
        <v>22</v>
      </c>
      <c r="M109" s="620" t="s">
        <v>6</v>
      </c>
      <c r="N109" s="620" t="s">
        <v>47</v>
      </c>
      <c r="O109" s="102"/>
      <c r="P109" s="132"/>
      <c r="R109" s="138" t="str" cm="1">
        <f t="array" ref="R109">IFERROR(INDEX(Starter!$G$1:$G$66,LARGE((Starter!$G$1:$G$66=$C$4)*(ROW(Starter!$G$1:$G$66)),COUNTIF(Starter!$G$1:$G$66,$C$4)+1-ROW(H54))),"")</f>
        <v/>
      </c>
      <c r="S109" s="101"/>
      <c r="W109" s="101"/>
      <c r="Z109" s="622">
        <f>Z107+1</f>
        <v>48</v>
      </c>
    </row>
    <row r="110" spans="1:26" ht="25.05" customHeight="1">
      <c r="A110" s="255"/>
      <c r="B110" s="708" t="s">
        <v>132</v>
      </c>
      <c r="C110" s="709"/>
      <c r="D110" s="709"/>
      <c r="E110" s="709"/>
      <c r="F110" s="709"/>
      <c r="G110" s="709"/>
      <c r="H110" s="709"/>
      <c r="I110" s="709"/>
      <c r="J110" s="709"/>
      <c r="K110" s="709"/>
      <c r="L110" s="709"/>
      <c r="M110" s="709"/>
      <c r="N110" s="710"/>
      <c r="O110" s="253"/>
      <c r="P110" s="254"/>
      <c r="Q110" s="254"/>
      <c r="R110" s="50"/>
      <c r="S110" s="138"/>
      <c r="T110" s="101"/>
      <c r="X110" s="101"/>
    </row>
    <row r="111" spans="1:26" ht="75" customHeight="1">
      <c r="A111" s="134" t="str">
        <f t="array" ref="A111">IFERROR(INDEX(Starter!$A$1:$A$66,LARGE((Starter!$G$1:$G$66=$C$4)*(ROW(Starter!$G$1:$G$66)),COUNTIF(Starter!$G$1:$G$66,$C$4)+1-Z111)),"")</f>
        <v/>
      </c>
      <c r="B111" s="211" t="str">
        <f t="array" ref="B111">IFERROR(INDEX(Starter!$B$1:$B$66,LARGE((Starter!$G$1:$G$66=$C$4)*(ROW(Starter!$G$1:$G$66)),COUNTIF(Starter!$G$1:$G$66,$C$4)+1-Z111)),"")</f>
        <v/>
      </c>
      <c r="C111" s="209" t="str">
        <f t="array" ref="C111">IFERROR(INDEX(Starter!$C$1:$C$66,LARGE((Starter!$G$1:$G$66=$C$4)*(ROW(Starter!$G$1:$G$66)),COUNTIF(Starter!$G$1:$G$66,$C$4)+1-Z111)),"")</f>
        <v/>
      </c>
      <c r="D111" s="623" t="str">
        <f t="array" ref="D111">IFERROR(INDEX(Starter!$R$1:$R$66,LARGE((Starter!$G$1:$G$66=$C$4)*(ROW(Starter!$G$1:$G$66)),COUNTIF(Starter!$G$1:$G$66,$C$4)+1-Z111)),"")</f>
        <v/>
      </c>
      <c r="E111" s="210" t="str">
        <f t="array" ref="E111">IFERROR(INDEX(Starter!$D$1:$D$66,LARGE((Starter!$G$1:$G$66=$C$4)*(ROW(Starter!$G$1:$G$66)),COUNTIF(Starter!$G$1:$G$66,$C$4)+1-Z111)),"")</f>
        <v/>
      </c>
      <c r="F111" s="135"/>
      <c r="G111" s="136"/>
      <c r="H111" s="137"/>
      <c r="I111" s="283"/>
      <c r="J111" s="619" t="s">
        <v>20</v>
      </c>
      <c r="K111" s="620" t="s">
        <v>21</v>
      </c>
      <c r="L111" s="620" t="s">
        <v>22</v>
      </c>
      <c r="M111" s="620" t="s">
        <v>6</v>
      </c>
      <c r="N111" s="620" t="s">
        <v>47</v>
      </c>
      <c r="O111" s="102"/>
      <c r="P111" s="132"/>
      <c r="R111" s="138" t="str" cm="1">
        <f t="array" ref="R111">IFERROR(INDEX(Starter!$G$1:$G$66,LARGE((Starter!$G$1:$G$66=$C$4)*(ROW(Starter!$G$1:$G$66)),COUNTIF(Starter!$G$1:$G$66,$C$4)+1-ROW(H55))),"")</f>
        <v/>
      </c>
      <c r="S111" s="101"/>
      <c r="W111" s="101"/>
      <c r="Z111" s="622">
        <f>Z109+1</f>
        <v>49</v>
      </c>
    </row>
    <row r="112" spans="1:26" ht="25.05" customHeight="1">
      <c r="A112" s="255"/>
      <c r="B112" s="708" t="s">
        <v>132</v>
      </c>
      <c r="C112" s="709"/>
      <c r="D112" s="709"/>
      <c r="E112" s="709"/>
      <c r="F112" s="709"/>
      <c r="G112" s="709"/>
      <c r="H112" s="709"/>
      <c r="I112" s="709"/>
      <c r="J112" s="709"/>
      <c r="K112" s="709"/>
      <c r="L112" s="709"/>
      <c r="M112" s="709"/>
      <c r="N112" s="710"/>
      <c r="O112" s="253"/>
      <c r="P112" s="254"/>
      <c r="Q112" s="254"/>
      <c r="R112" s="50"/>
      <c r="S112" s="138"/>
      <c r="T112" s="101"/>
      <c r="X112" s="101"/>
    </row>
    <row r="113" spans="1:26" ht="75" customHeight="1">
      <c r="A113" s="134" t="str">
        <f t="array" ref="A113">IFERROR(INDEX(Starter!$A$1:$A$66,LARGE((Starter!$G$1:$G$66=$C$4)*(ROW(Starter!$G$1:$G$66)),COUNTIF(Starter!$G$1:$G$66,$C$4)+1-Z113)),"")</f>
        <v/>
      </c>
      <c r="B113" s="211" t="str">
        <f t="array" ref="B113">IFERROR(INDEX(Starter!$B$1:$B$66,LARGE((Starter!$G$1:$G$66=$C$4)*(ROW(Starter!$G$1:$G$66)),COUNTIF(Starter!$G$1:$G$66,$C$4)+1-Z113)),"")</f>
        <v/>
      </c>
      <c r="C113" s="209" t="str">
        <f t="array" ref="C113">IFERROR(INDEX(Starter!$C$1:$C$66,LARGE((Starter!$G$1:$G$66=$C$4)*(ROW(Starter!$G$1:$G$66)),COUNTIF(Starter!$G$1:$G$66,$C$4)+1-Z113)),"")</f>
        <v/>
      </c>
      <c r="D113" s="623" t="str">
        <f t="array" ref="D113">IFERROR(INDEX(Starter!$R$1:$R$66,LARGE((Starter!$G$1:$G$66=$C$4)*(ROW(Starter!$G$1:$G$66)),COUNTIF(Starter!$G$1:$G$66,$C$4)+1-Z113)),"")</f>
        <v/>
      </c>
      <c r="E113" s="210" t="str">
        <f t="array" ref="E113">IFERROR(INDEX(Starter!$D$1:$D$66,LARGE((Starter!$G$1:$G$66=$C$4)*(ROW(Starter!$G$1:$G$66)),COUNTIF(Starter!$G$1:$G$66,$C$4)+1-Z113)),"")</f>
        <v/>
      </c>
      <c r="F113" s="135"/>
      <c r="G113" s="136"/>
      <c r="H113" s="137"/>
      <c r="I113" s="283"/>
      <c r="J113" s="619" t="s">
        <v>20</v>
      </c>
      <c r="K113" s="620" t="s">
        <v>21</v>
      </c>
      <c r="L113" s="620" t="s">
        <v>22</v>
      </c>
      <c r="M113" s="620" t="s">
        <v>6</v>
      </c>
      <c r="N113" s="620" t="s">
        <v>47</v>
      </c>
      <c r="O113" s="102"/>
      <c r="P113" s="132"/>
      <c r="R113" s="138" t="str" cm="1">
        <f t="array" ref="R113">IFERROR(INDEX(Starter!$G$1:$G$66,LARGE((Starter!$G$1:$G$66=$C$4)*(ROW(Starter!$G$1:$G$66)),COUNTIF(Starter!$G$1:$G$66,$C$4)+1-ROW(H56))),"")</f>
        <v/>
      </c>
      <c r="S113" s="101"/>
      <c r="W113" s="101"/>
      <c r="Z113" s="622">
        <f>Z111+1</f>
        <v>50</v>
      </c>
    </row>
    <row r="114" spans="1:26" ht="25.05" customHeight="1">
      <c r="A114" s="255"/>
      <c r="B114" s="708" t="s">
        <v>132</v>
      </c>
      <c r="C114" s="709"/>
      <c r="D114" s="709"/>
      <c r="E114" s="709"/>
      <c r="F114" s="709"/>
      <c r="G114" s="709"/>
      <c r="H114" s="709"/>
      <c r="I114" s="709"/>
      <c r="J114" s="709"/>
      <c r="K114" s="709"/>
      <c r="L114" s="709"/>
      <c r="M114" s="709"/>
      <c r="N114" s="710"/>
      <c r="O114" s="253"/>
      <c r="P114" s="254"/>
      <c r="Q114" s="254"/>
      <c r="R114" s="50"/>
      <c r="S114" s="138"/>
      <c r="T114" s="101"/>
      <c r="X114" s="101"/>
    </row>
    <row r="115" spans="1:26" ht="75" customHeight="1">
      <c r="A115" s="134" t="str">
        <f t="array" ref="A115">IFERROR(INDEX(Starter!$A$1:$A$66,LARGE((Starter!$G$1:$G$66=$C$4)*(ROW(Starter!$G$1:$G$66)),COUNTIF(Starter!$G$1:$G$66,$C$4)+1-Z115)),"")</f>
        <v/>
      </c>
      <c r="B115" s="211" t="str">
        <f t="array" ref="B115">IFERROR(INDEX(Starter!$B$1:$B$66,LARGE((Starter!$G$1:$G$66=$C$4)*(ROW(Starter!$G$1:$G$66)),COUNTIF(Starter!$G$1:$G$66,$C$4)+1-Z115)),"")</f>
        <v/>
      </c>
      <c r="C115" s="209" t="str">
        <f t="array" ref="C115">IFERROR(INDEX(Starter!$C$1:$C$66,LARGE((Starter!$G$1:$G$66=$C$4)*(ROW(Starter!$G$1:$G$66)),COUNTIF(Starter!$G$1:$G$66,$C$4)+1-Z115)),"")</f>
        <v/>
      </c>
      <c r="D115" s="623" t="str">
        <f t="array" ref="D115">IFERROR(INDEX(Starter!$R$1:$R$66,LARGE((Starter!$G$1:$G$66=$C$4)*(ROW(Starter!$G$1:$G$66)),COUNTIF(Starter!$G$1:$G$66,$C$4)+1-Z115)),"")</f>
        <v/>
      </c>
      <c r="E115" s="210" t="str">
        <f t="array" ref="E115">IFERROR(INDEX(Starter!$D$1:$D$66,LARGE((Starter!$G$1:$G$66=$C$4)*(ROW(Starter!$G$1:$G$66)),COUNTIF(Starter!$G$1:$G$66,$C$4)+1-Z115)),"")</f>
        <v/>
      </c>
      <c r="F115" s="135"/>
      <c r="G115" s="136"/>
      <c r="H115" s="137"/>
      <c r="I115" s="283"/>
      <c r="J115" s="619" t="s">
        <v>20</v>
      </c>
      <c r="K115" s="620" t="s">
        <v>21</v>
      </c>
      <c r="L115" s="620" t="s">
        <v>22</v>
      </c>
      <c r="M115" s="620" t="s">
        <v>6</v>
      </c>
      <c r="N115" s="620" t="s">
        <v>47</v>
      </c>
      <c r="O115" s="102"/>
      <c r="P115" s="132"/>
      <c r="R115" s="138" t="str" cm="1">
        <f t="array" ref="R115">IFERROR(INDEX(Starter!$G$1:$G$66,LARGE((Starter!$G$1:$G$66=$C$4)*(ROW(Starter!$G$1:$G$66)),COUNTIF(Starter!$G$1:$G$66,$C$4)+1-ROW(H57))),"")</f>
        <v/>
      </c>
      <c r="S115" s="101"/>
      <c r="W115" s="101"/>
      <c r="Z115" s="622">
        <f>Z113+1</f>
        <v>51</v>
      </c>
    </row>
    <row r="116" spans="1:26" ht="25.05" customHeight="1">
      <c r="A116" s="255"/>
      <c r="B116" s="708" t="s">
        <v>132</v>
      </c>
      <c r="C116" s="709"/>
      <c r="D116" s="709"/>
      <c r="E116" s="709"/>
      <c r="F116" s="709"/>
      <c r="G116" s="709"/>
      <c r="H116" s="709"/>
      <c r="I116" s="709"/>
      <c r="J116" s="709"/>
      <c r="K116" s="709"/>
      <c r="L116" s="709"/>
      <c r="M116" s="709"/>
      <c r="N116" s="710"/>
      <c r="O116" s="253"/>
      <c r="P116" s="254"/>
      <c r="Q116" s="254"/>
      <c r="R116" s="50"/>
      <c r="S116" s="138"/>
      <c r="T116" s="101"/>
      <c r="X116" s="101"/>
    </row>
    <row r="117" spans="1:26" ht="75" customHeight="1">
      <c r="A117" s="134" t="str">
        <f t="array" ref="A117">IFERROR(INDEX(Starter!$A$1:$A$66,LARGE((Starter!$G$1:$G$66=$C$4)*(ROW(Starter!$G$1:$G$66)),COUNTIF(Starter!$G$1:$G$66,$C$4)+1-Z117)),"")</f>
        <v/>
      </c>
      <c r="B117" s="211" t="str">
        <f t="array" ref="B117">IFERROR(INDEX(Starter!$B$1:$B$66,LARGE((Starter!$G$1:$G$66=$C$4)*(ROW(Starter!$G$1:$G$66)),COUNTIF(Starter!$G$1:$G$66,$C$4)+1-Z117)),"")</f>
        <v/>
      </c>
      <c r="C117" s="209" t="str">
        <f t="array" ref="C117">IFERROR(INDEX(Starter!$C$1:$C$66,LARGE((Starter!$G$1:$G$66=$C$4)*(ROW(Starter!$G$1:$G$66)),COUNTIF(Starter!$G$1:$G$66,$C$4)+1-Z117)),"")</f>
        <v/>
      </c>
      <c r="D117" s="623" t="str">
        <f t="array" ref="D117">IFERROR(INDEX(Starter!$R$1:$R$66,LARGE((Starter!$G$1:$G$66=$C$4)*(ROW(Starter!$G$1:$G$66)),COUNTIF(Starter!$G$1:$G$66,$C$4)+1-Z117)),"")</f>
        <v/>
      </c>
      <c r="E117" s="210" t="str">
        <f t="array" ref="E117">IFERROR(INDEX(Starter!$D$1:$D$66,LARGE((Starter!$G$1:$G$66=$C$4)*(ROW(Starter!$G$1:$G$66)),COUNTIF(Starter!$G$1:$G$66,$C$4)+1-Z117)),"")</f>
        <v/>
      </c>
      <c r="F117" s="135"/>
      <c r="G117" s="136"/>
      <c r="H117" s="137"/>
      <c r="I117" s="283"/>
      <c r="J117" s="619" t="s">
        <v>20</v>
      </c>
      <c r="K117" s="620" t="s">
        <v>21</v>
      </c>
      <c r="L117" s="620" t="s">
        <v>22</v>
      </c>
      <c r="M117" s="620" t="s">
        <v>6</v>
      </c>
      <c r="N117" s="620" t="s">
        <v>47</v>
      </c>
      <c r="O117" s="102"/>
      <c r="P117" s="132"/>
      <c r="R117" s="138" t="str" cm="1">
        <f t="array" ref="R117">IFERROR(INDEX(Starter!$G$1:$G$66,LARGE((Starter!$G$1:$G$66=$C$4)*(ROW(Starter!$G$1:$G$66)),COUNTIF(Starter!$G$1:$G$66,$C$4)+1-ROW(H58))),"")</f>
        <v/>
      </c>
      <c r="S117" s="101"/>
      <c r="W117" s="101"/>
      <c r="Z117" s="622">
        <f>Z115+1</f>
        <v>52</v>
      </c>
    </row>
    <row r="118" spans="1:26" ht="25.05" customHeight="1">
      <c r="A118" s="255"/>
      <c r="B118" s="708" t="s">
        <v>132</v>
      </c>
      <c r="C118" s="709"/>
      <c r="D118" s="709"/>
      <c r="E118" s="709"/>
      <c r="F118" s="709"/>
      <c r="G118" s="709"/>
      <c r="H118" s="709"/>
      <c r="I118" s="709"/>
      <c r="J118" s="709"/>
      <c r="K118" s="709"/>
      <c r="L118" s="709"/>
      <c r="M118" s="709"/>
      <c r="N118" s="710"/>
      <c r="O118" s="253"/>
      <c r="P118" s="254"/>
      <c r="Q118" s="254"/>
      <c r="R118" s="50"/>
      <c r="S118" s="138"/>
      <c r="T118" s="101"/>
      <c r="X118" s="101"/>
    </row>
    <row r="119" spans="1:26" ht="75" customHeight="1">
      <c r="A119" s="134" t="str">
        <f t="array" ref="A119">IFERROR(INDEX(Starter!$A$1:$A$66,LARGE((Starter!$G$1:$G$66=$C$4)*(ROW(Starter!$G$1:$G$66)),COUNTIF(Starter!$G$1:$G$66,$C$4)+1-Z119)),"")</f>
        <v/>
      </c>
      <c r="B119" s="211" t="str">
        <f t="array" ref="B119">IFERROR(INDEX(Starter!$B$1:$B$66,LARGE((Starter!$G$1:$G$66=$C$4)*(ROW(Starter!$G$1:$G$66)),COUNTIF(Starter!$G$1:$G$66,$C$4)+1-Z119)),"")</f>
        <v/>
      </c>
      <c r="C119" s="209" t="str">
        <f t="array" ref="C119">IFERROR(INDEX(Starter!$C$1:$C$66,LARGE((Starter!$G$1:$G$66=$C$4)*(ROW(Starter!$G$1:$G$66)),COUNTIF(Starter!$G$1:$G$66,$C$4)+1-Z119)),"")</f>
        <v/>
      </c>
      <c r="D119" s="623" t="str">
        <f t="array" ref="D119">IFERROR(INDEX(Starter!$R$1:$R$66,LARGE((Starter!$G$1:$G$66=$C$4)*(ROW(Starter!$G$1:$G$66)),COUNTIF(Starter!$G$1:$G$66,$C$4)+1-Z119)),"")</f>
        <v/>
      </c>
      <c r="E119" s="210" t="str">
        <f t="array" ref="E119">IFERROR(INDEX(Starter!$D$1:$D$66,LARGE((Starter!$G$1:$G$66=$C$4)*(ROW(Starter!$G$1:$G$66)),COUNTIF(Starter!$G$1:$G$66,$C$4)+1-Z119)),"")</f>
        <v/>
      </c>
      <c r="F119" s="135"/>
      <c r="G119" s="136"/>
      <c r="H119" s="137"/>
      <c r="I119" s="283"/>
      <c r="J119" s="619" t="s">
        <v>20</v>
      </c>
      <c r="K119" s="620" t="s">
        <v>21</v>
      </c>
      <c r="L119" s="620" t="s">
        <v>22</v>
      </c>
      <c r="M119" s="620" t="s">
        <v>6</v>
      </c>
      <c r="N119" s="620" t="s">
        <v>47</v>
      </c>
      <c r="O119" s="102"/>
      <c r="P119" s="132"/>
      <c r="R119" s="138" t="str" cm="1">
        <f t="array" ref="R119">IFERROR(INDEX(Starter!$G$1:$G$66,LARGE((Starter!$G$1:$G$66=$C$4)*(ROW(Starter!$G$1:$G$66)),COUNTIF(Starter!$G$1:$G$66,$C$4)+1-ROW(H59))),"")</f>
        <v/>
      </c>
      <c r="S119" s="101"/>
      <c r="W119" s="101"/>
      <c r="Z119" s="622">
        <f>Z117+1</f>
        <v>53</v>
      </c>
    </row>
    <row r="120" spans="1:26" ht="25.05" customHeight="1">
      <c r="A120" s="255"/>
      <c r="B120" s="708" t="s">
        <v>132</v>
      </c>
      <c r="C120" s="709"/>
      <c r="D120" s="709"/>
      <c r="E120" s="709"/>
      <c r="F120" s="709"/>
      <c r="G120" s="709"/>
      <c r="H120" s="709"/>
      <c r="I120" s="709"/>
      <c r="J120" s="709"/>
      <c r="K120" s="709"/>
      <c r="L120" s="709"/>
      <c r="M120" s="709"/>
      <c r="N120" s="710"/>
      <c r="O120" s="253"/>
      <c r="P120" s="254"/>
      <c r="Q120" s="254"/>
      <c r="R120" s="50"/>
      <c r="S120" s="138"/>
      <c r="T120" s="101"/>
      <c r="X120" s="101"/>
    </row>
    <row r="121" spans="1:26" ht="75" customHeight="1">
      <c r="A121" s="134" t="str">
        <f t="array" ref="A121">IFERROR(INDEX(Starter!$A$1:$A$66,LARGE((Starter!$G$1:$G$66=$C$4)*(ROW(Starter!$G$1:$G$66)),COUNTIF(Starter!$G$1:$G$66,$C$4)+1-Z121)),"")</f>
        <v/>
      </c>
      <c r="B121" s="211" t="str">
        <f t="array" ref="B121">IFERROR(INDEX(Starter!$B$1:$B$66,LARGE((Starter!$G$1:$G$66=$C$4)*(ROW(Starter!$G$1:$G$66)),COUNTIF(Starter!$G$1:$G$66,$C$4)+1-Z121)),"")</f>
        <v/>
      </c>
      <c r="C121" s="209" t="str">
        <f t="array" ref="C121">IFERROR(INDEX(Starter!$C$1:$C$66,LARGE((Starter!$G$1:$G$66=$C$4)*(ROW(Starter!$G$1:$G$66)),COUNTIF(Starter!$G$1:$G$66,$C$4)+1-Z121)),"")</f>
        <v/>
      </c>
      <c r="D121" s="623" t="str">
        <f t="array" ref="D121">IFERROR(INDEX(Starter!$R$1:$R$66,LARGE((Starter!$G$1:$G$66=$C$4)*(ROW(Starter!$G$1:$G$66)),COUNTIF(Starter!$G$1:$G$66,$C$4)+1-Z121)),"")</f>
        <v/>
      </c>
      <c r="E121" s="210" t="str">
        <f t="array" ref="E121">IFERROR(INDEX(Starter!$D$1:$D$66,LARGE((Starter!$G$1:$G$66=$C$4)*(ROW(Starter!$G$1:$G$66)),COUNTIF(Starter!$G$1:$G$66,$C$4)+1-Z121)),"")</f>
        <v/>
      </c>
      <c r="F121" s="135"/>
      <c r="G121" s="136"/>
      <c r="H121" s="137"/>
      <c r="I121" s="283"/>
      <c r="J121" s="619" t="s">
        <v>20</v>
      </c>
      <c r="K121" s="620" t="s">
        <v>21</v>
      </c>
      <c r="L121" s="620" t="s">
        <v>22</v>
      </c>
      <c r="M121" s="620" t="s">
        <v>6</v>
      </c>
      <c r="N121" s="620" t="s">
        <v>47</v>
      </c>
      <c r="O121" s="102"/>
      <c r="P121" s="132"/>
      <c r="R121" s="138" t="str" cm="1">
        <f t="array" ref="R121">IFERROR(INDEX(Starter!$G$1:$G$66,LARGE((Starter!$G$1:$G$66=$C$4)*(ROW(Starter!$G$1:$G$66)),COUNTIF(Starter!$G$1:$G$66,$C$4)+1-ROW(H60))),"")</f>
        <v/>
      </c>
      <c r="S121" s="101"/>
      <c r="W121" s="101"/>
      <c r="Z121" s="622">
        <f>Z119+1</f>
        <v>54</v>
      </c>
    </row>
    <row r="122" spans="1:26" ht="25.05" customHeight="1">
      <c r="A122" s="255"/>
      <c r="B122" s="708" t="s">
        <v>132</v>
      </c>
      <c r="C122" s="709"/>
      <c r="D122" s="709"/>
      <c r="E122" s="709"/>
      <c r="F122" s="709"/>
      <c r="G122" s="709"/>
      <c r="H122" s="709"/>
      <c r="I122" s="709"/>
      <c r="J122" s="709"/>
      <c r="K122" s="709"/>
      <c r="L122" s="709"/>
      <c r="M122" s="709"/>
      <c r="N122" s="710"/>
      <c r="O122" s="253"/>
      <c r="P122" s="254"/>
      <c r="Q122" s="254"/>
      <c r="R122" s="50"/>
      <c r="S122" s="138"/>
      <c r="T122" s="101"/>
      <c r="X122" s="101"/>
    </row>
    <row r="123" spans="1:26" ht="75" customHeight="1">
      <c r="A123" s="134" t="str">
        <f t="array" ref="A123">IFERROR(INDEX(Starter!$A$1:$A$66,LARGE((Starter!$G$1:$G$66=$C$4)*(ROW(Starter!$G$1:$G$66)),COUNTIF(Starter!$G$1:$G$66,$C$4)+1-Z123)),"")</f>
        <v/>
      </c>
      <c r="B123" s="211" t="str">
        <f t="array" ref="B123">IFERROR(INDEX(Starter!$B$1:$B$66,LARGE((Starter!$G$1:$G$66=$C$4)*(ROW(Starter!$G$1:$G$66)),COUNTIF(Starter!$G$1:$G$66,$C$4)+1-Z123)),"")</f>
        <v/>
      </c>
      <c r="C123" s="209" t="str">
        <f t="array" ref="C123">IFERROR(INDEX(Starter!$C$1:$C$66,LARGE((Starter!$G$1:$G$66=$C$4)*(ROW(Starter!$G$1:$G$66)),COUNTIF(Starter!$G$1:$G$66,$C$4)+1-Z123)),"")</f>
        <v/>
      </c>
      <c r="D123" s="623" t="str">
        <f t="array" ref="D123">IFERROR(INDEX(Starter!$R$1:$R$66,LARGE((Starter!$G$1:$G$66=$C$4)*(ROW(Starter!$G$1:$G$66)),COUNTIF(Starter!$G$1:$G$66,$C$4)+1-Z123)),"")</f>
        <v/>
      </c>
      <c r="E123" s="210" t="str">
        <f t="array" ref="E123">IFERROR(INDEX(Starter!$D$1:$D$66,LARGE((Starter!$G$1:$G$66=$C$4)*(ROW(Starter!$G$1:$G$66)),COUNTIF(Starter!$G$1:$G$66,$C$4)+1-Z123)),"")</f>
        <v/>
      </c>
      <c r="F123" s="135"/>
      <c r="G123" s="136"/>
      <c r="H123" s="137"/>
      <c r="I123" s="283"/>
      <c r="J123" s="619" t="s">
        <v>20</v>
      </c>
      <c r="K123" s="620" t="s">
        <v>21</v>
      </c>
      <c r="L123" s="620" t="s">
        <v>22</v>
      </c>
      <c r="M123" s="620" t="s">
        <v>6</v>
      </c>
      <c r="N123" s="620" t="s">
        <v>47</v>
      </c>
      <c r="O123" s="102"/>
      <c r="P123" s="132"/>
      <c r="R123" s="138" t="str" cm="1">
        <f t="array" ref="R123">IFERROR(INDEX(Starter!$G$1:$G$66,LARGE((Starter!$G$1:$G$66=$C$4)*(ROW(Starter!$G$1:$G$66)),COUNTIF(Starter!$G$1:$G$66,$C$4)+1-ROW(H61))),"")</f>
        <v/>
      </c>
      <c r="S123" s="101"/>
      <c r="W123" s="101"/>
      <c r="Z123" s="622">
        <f>Z121+1</f>
        <v>55</v>
      </c>
    </row>
    <row r="124" spans="1:26" ht="25.05" customHeight="1">
      <c r="A124" s="255"/>
      <c r="B124" s="708" t="s">
        <v>132</v>
      </c>
      <c r="C124" s="709"/>
      <c r="D124" s="709"/>
      <c r="E124" s="709"/>
      <c r="F124" s="709"/>
      <c r="G124" s="709"/>
      <c r="H124" s="709"/>
      <c r="I124" s="709"/>
      <c r="J124" s="709"/>
      <c r="K124" s="709"/>
      <c r="L124" s="709"/>
      <c r="M124" s="709"/>
      <c r="N124" s="710"/>
      <c r="O124" s="253"/>
      <c r="P124" s="254"/>
      <c r="Q124" s="254"/>
      <c r="R124" s="50"/>
      <c r="S124" s="138"/>
      <c r="T124" s="101"/>
      <c r="X124" s="101"/>
    </row>
    <row r="125" spans="1:26" ht="75" customHeight="1">
      <c r="A125" s="134" t="str">
        <f t="array" ref="A125">IFERROR(INDEX(Starter!$A$1:$A$66,LARGE((Starter!$G$1:$G$66=$C$4)*(ROW(Starter!$G$1:$G$66)),COUNTIF(Starter!$G$1:$G$66,$C$4)+1-Z125)),"")</f>
        <v/>
      </c>
      <c r="B125" s="211" t="str">
        <f t="array" ref="B125">IFERROR(INDEX(Starter!$B$1:$B$66,LARGE((Starter!$G$1:$G$66=$C$4)*(ROW(Starter!$G$1:$G$66)),COUNTIF(Starter!$G$1:$G$66,$C$4)+1-Z125)),"")</f>
        <v/>
      </c>
      <c r="C125" s="209" t="str">
        <f t="array" ref="C125">IFERROR(INDEX(Starter!$C$1:$C$66,LARGE((Starter!$G$1:$G$66=$C$4)*(ROW(Starter!$G$1:$G$66)),COUNTIF(Starter!$G$1:$G$66,$C$4)+1-Z125)),"")</f>
        <v/>
      </c>
      <c r="D125" s="623" t="str">
        <f t="array" ref="D125">IFERROR(INDEX(Starter!$R$1:$R$66,LARGE((Starter!$G$1:$G$66=$C$4)*(ROW(Starter!$G$1:$G$66)),COUNTIF(Starter!$G$1:$G$66,$C$4)+1-Z125)),"")</f>
        <v/>
      </c>
      <c r="E125" s="210" t="str">
        <f t="array" ref="E125">IFERROR(INDEX(Starter!$D$1:$D$66,LARGE((Starter!$G$1:$G$66=$C$4)*(ROW(Starter!$G$1:$G$66)),COUNTIF(Starter!$G$1:$G$66,$C$4)+1-Z125)),"")</f>
        <v/>
      </c>
      <c r="F125" s="135"/>
      <c r="G125" s="136"/>
      <c r="H125" s="137"/>
      <c r="I125" s="283"/>
      <c r="J125" s="619" t="s">
        <v>20</v>
      </c>
      <c r="K125" s="620" t="s">
        <v>21</v>
      </c>
      <c r="L125" s="620" t="s">
        <v>22</v>
      </c>
      <c r="M125" s="620" t="s">
        <v>6</v>
      </c>
      <c r="N125" s="620" t="s">
        <v>47</v>
      </c>
      <c r="O125" s="102"/>
      <c r="P125" s="132"/>
      <c r="R125" s="138" t="str" cm="1">
        <f t="array" ref="R125">IFERROR(INDEX(Starter!$G$1:$G$66,LARGE((Starter!$G$1:$G$66=$C$4)*(ROW(Starter!$G$1:$G$66)),COUNTIF(Starter!$G$1:$G$66,$C$4)+1-ROW(H62))),"")</f>
        <v/>
      </c>
      <c r="S125" s="101"/>
      <c r="W125" s="101"/>
      <c r="Z125" s="622">
        <f>Z123+1</f>
        <v>56</v>
      </c>
    </row>
    <row r="126" spans="1:26" ht="25.05" customHeight="1">
      <c r="A126" s="255"/>
      <c r="B126" s="708" t="s">
        <v>132</v>
      </c>
      <c r="C126" s="709"/>
      <c r="D126" s="709"/>
      <c r="E126" s="709"/>
      <c r="F126" s="709"/>
      <c r="G126" s="709"/>
      <c r="H126" s="709"/>
      <c r="I126" s="709"/>
      <c r="J126" s="709"/>
      <c r="K126" s="709"/>
      <c r="L126" s="709"/>
      <c r="M126" s="709"/>
      <c r="N126" s="710"/>
      <c r="O126" s="253"/>
      <c r="P126" s="254"/>
      <c r="Q126" s="254"/>
      <c r="R126" s="50"/>
      <c r="S126" s="138"/>
      <c r="T126" s="101"/>
      <c r="X126" s="101"/>
    </row>
    <row r="127" spans="1:26" ht="75" customHeight="1">
      <c r="A127" s="134" t="str">
        <f t="array" ref="A127">IFERROR(INDEX(Starter!$A$1:$A$66,LARGE((Starter!$G$1:$G$66=$C$4)*(ROW(Starter!$G$1:$G$66)),COUNTIF(Starter!$G$1:$G$66,$C$4)+1-Z127)),"")</f>
        <v/>
      </c>
      <c r="B127" s="211" t="str">
        <f t="array" ref="B127">IFERROR(INDEX(Starter!$B$1:$B$66,LARGE((Starter!$G$1:$G$66=$C$4)*(ROW(Starter!$G$1:$G$66)),COUNTIF(Starter!$G$1:$G$66,$C$4)+1-Z127)),"")</f>
        <v/>
      </c>
      <c r="C127" s="209" t="str">
        <f t="array" ref="C127">IFERROR(INDEX(Starter!$C$1:$C$66,LARGE((Starter!$G$1:$G$66=$C$4)*(ROW(Starter!$G$1:$G$66)),COUNTIF(Starter!$G$1:$G$66,$C$4)+1-Z127)),"")</f>
        <v/>
      </c>
      <c r="D127" s="623" t="str">
        <f t="array" ref="D127">IFERROR(INDEX(Starter!$R$1:$R$66,LARGE((Starter!$G$1:$G$66=$C$4)*(ROW(Starter!$G$1:$G$66)),COUNTIF(Starter!$G$1:$G$66,$C$4)+1-Z127)),"")</f>
        <v/>
      </c>
      <c r="E127" s="210" t="str">
        <f t="array" ref="E127">IFERROR(INDEX(Starter!$D$1:$D$66,LARGE((Starter!$G$1:$G$66=$C$4)*(ROW(Starter!$G$1:$G$66)),COUNTIF(Starter!$G$1:$G$66,$C$4)+1-Z127)),"")</f>
        <v/>
      </c>
      <c r="F127" s="135"/>
      <c r="G127" s="136"/>
      <c r="H127" s="137"/>
      <c r="I127" s="283"/>
      <c r="J127" s="619" t="s">
        <v>20</v>
      </c>
      <c r="K127" s="620" t="s">
        <v>21</v>
      </c>
      <c r="L127" s="620" t="s">
        <v>22</v>
      </c>
      <c r="M127" s="620" t="s">
        <v>6</v>
      </c>
      <c r="N127" s="620" t="s">
        <v>47</v>
      </c>
      <c r="O127" s="102"/>
      <c r="P127" s="132"/>
      <c r="R127" s="138" t="str" cm="1">
        <f t="array" ref="R127">IFERROR(INDEX(Starter!$G$1:$G$66,LARGE((Starter!$G$1:$G$66=$C$4)*(ROW(Starter!$G$1:$G$66)),COUNTIF(Starter!$G$1:$G$66,$C$4)+1-ROW(H63))),"")</f>
        <v/>
      </c>
      <c r="S127" s="101"/>
      <c r="W127" s="101"/>
      <c r="Z127" s="622">
        <f>Z125+1</f>
        <v>57</v>
      </c>
    </row>
    <row r="128" spans="1:26" ht="25.05" customHeight="1">
      <c r="A128" s="255"/>
      <c r="B128" s="708" t="s">
        <v>132</v>
      </c>
      <c r="C128" s="709"/>
      <c r="D128" s="709"/>
      <c r="E128" s="709"/>
      <c r="F128" s="709"/>
      <c r="G128" s="709"/>
      <c r="H128" s="709"/>
      <c r="I128" s="709"/>
      <c r="J128" s="709"/>
      <c r="K128" s="709"/>
      <c r="L128" s="709"/>
      <c r="M128" s="709"/>
      <c r="N128" s="710"/>
      <c r="O128" s="253"/>
      <c r="P128" s="254"/>
      <c r="Q128" s="254"/>
      <c r="R128" s="50"/>
      <c r="S128" s="138"/>
      <c r="T128" s="101"/>
      <c r="X128" s="101"/>
    </row>
    <row r="129" spans="1:26" ht="75" customHeight="1">
      <c r="A129" s="134" t="str">
        <f t="array" ref="A129">IFERROR(INDEX(Starter!$A$1:$A$66,LARGE((Starter!$G$1:$G$66=$C$4)*(ROW(Starter!$G$1:$G$66)),COUNTIF(Starter!$G$1:$G$66,$C$4)+1-Z129)),"")</f>
        <v/>
      </c>
      <c r="B129" s="211" t="str">
        <f t="array" ref="B129">IFERROR(INDEX(Starter!$B$1:$B$66,LARGE((Starter!$G$1:$G$66=$C$4)*(ROW(Starter!$G$1:$G$66)),COUNTIF(Starter!$G$1:$G$66,$C$4)+1-Z129)),"")</f>
        <v/>
      </c>
      <c r="C129" s="209" t="str">
        <f t="array" ref="C129">IFERROR(INDEX(Starter!$C$1:$C$66,LARGE((Starter!$G$1:$G$66=$C$4)*(ROW(Starter!$G$1:$G$66)),COUNTIF(Starter!$G$1:$G$66,$C$4)+1-Z129)),"")</f>
        <v/>
      </c>
      <c r="D129" s="623" t="str">
        <f t="array" ref="D129">IFERROR(INDEX(Starter!$R$1:$R$66,LARGE((Starter!$G$1:$G$66=$C$4)*(ROW(Starter!$G$1:$G$66)),COUNTIF(Starter!$G$1:$G$66,$C$4)+1-Z129)),"")</f>
        <v/>
      </c>
      <c r="E129" s="210" t="str">
        <f t="array" ref="E129">IFERROR(INDEX(Starter!$D$1:$D$66,LARGE((Starter!$G$1:$G$66=$C$4)*(ROW(Starter!$G$1:$G$66)),COUNTIF(Starter!$G$1:$G$66,$C$4)+1-Z129)),"")</f>
        <v/>
      </c>
      <c r="F129" s="135"/>
      <c r="G129" s="136"/>
      <c r="H129" s="137"/>
      <c r="I129" s="283"/>
      <c r="J129" s="619" t="s">
        <v>20</v>
      </c>
      <c r="K129" s="620" t="s">
        <v>21</v>
      </c>
      <c r="L129" s="620" t="s">
        <v>22</v>
      </c>
      <c r="M129" s="620" t="s">
        <v>6</v>
      </c>
      <c r="N129" s="620" t="s">
        <v>47</v>
      </c>
      <c r="O129" s="102"/>
      <c r="P129" s="132"/>
      <c r="R129" s="138" t="str" cm="1">
        <f t="array" ref="R129">IFERROR(INDEX(Starter!$G$1:$G$66,LARGE((Starter!$G$1:$G$66=$C$4)*(ROW(Starter!$G$1:$G$66)),COUNTIF(Starter!$G$1:$G$66,$C$4)+1-ROW(H64))),"")</f>
        <v/>
      </c>
      <c r="S129" s="101"/>
      <c r="W129" s="101"/>
      <c r="Z129" s="622">
        <f>Z127+1</f>
        <v>58</v>
      </c>
    </row>
    <row r="130" spans="1:26" ht="25.05" customHeight="1">
      <c r="A130" s="255"/>
      <c r="B130" s="708" t="s">
        <v>132</v>
      </c>
      <c r="C130" s="709"/>
      <c r="D130" s="709"/>
      <c r="E130" s="709"/>
      <c r="F130" s="709"/>
      <c r="G130" s="709"/>
      <c r="H130" s="709"/>
      <c r="I130" s="709"/>
      <c r="J130" s="709"/>
      <c r="K130" s="709"/>
      <c r="L130" s="709"/>
      <c r="M130" s="709"/>
      <c r="N130" s="710"/>
      <c r="O130" s="253"/>
      <c r="P130" s="254"/>
      <c r="Q130" s="254"/>
      <c r="R130" s="50"/>
      <c r="S130" s="138"/>
      <c r="T130" s="101"/>
      <c r="X130" s="101"/>
    </row>
    <row r="131" spans="1:26" ht="75" customHeight="1">
      <c r="A131" s="134" t="str">
        <f t="array" ref="A131">IFERROR(INDEX(Starter!$A$1:$A$66,LARGE((Starter!$G$1:$G$66=$C$4)*(ROW(Starter!$G$1:$G$66)),COUNTIF(Starter!$G$1:$G$66,$C$4)+1-Z131)),"")</f>
        <v/>
      </c>
      <c r="B131" s="211" t="str">
        <f t="array" ref="B131">IFERROR(INDEX(Starter!$B$1:$B$66,LARGE((Starter!$G$1:$G$66=$C$4)*(ROW(Starter!$G$1:$G$66)),COUNTIF(Starter!$G$1:$G$66,$C$4)+1-Z131)),"")</f>
        <v/>
      </c>
      <c r="C131" s="209" t="str">
        <f t="array" ref="C131">IFERROR(INDEX(Starter!$C$1:$C$66,LARGE((Starter!$G$1:$G$66=$C$4)*(ROW(Starter!$G$1:$G$66)),COUNTIF(Starter!$G$1:$G$66,$C$4)+1-Z131)),"")</f>
        <v/>
      </c>
      <c r="D131" s="623" t="str">
        <f t="array" ref="D131">IFERROR(INDEX(Starter!$R$1:$R$66,LARGE((Starter!$G$1:$G$66=$C$4)*(ROW(Starter!$G$1:$G$66)),COUNTIF(Starter!$G$1:$G$66,$C$4)+1-Z131)),"")</f>
        <v/>
      </c>
      <c r="E131" s="210" t="str">
        <f t="array" ref="E131">IFERROR(INDEX(Starter!$D$1:$D$66,LARGE((Starter!$G$1:$G$66=$C$4)*(ROW(Starter!$G$1:$G$66)),COUNTIF(Starter!$G$1:$G$66,$C$4)+1-Z131)),"")</f>
        <v/>
      </c>
      <c r="F131" s="135"/>
      <c r="G131" s="136"/>
      <c r="H131" s="137"/>
      <c r="I131" s="283"/>
      <c r="J131" s="619" t="s">
        <v>20</v>
      </c>
      <c r="K131" s="620" t="s">
        <v>21</v>
      </c>
      <c r="L131" s="620" t="s">
        <v>22</v>
      </c>
      <c r="M131" s="620" t="s">
        <v>6</v>
      </c>
      <c r="N131" s="620" t="s">
        <v>47</v>
      </c>
      <c r="O131" s="102"/>
      <c r="P131" s="132"/>
      <c r="R131" s="138" t="str" cm="1">
        <f t="array" ref="R131">IFERROR(INDEX(Starter!$G$1:$G$66,LARGE((Starter!$G$1:$G$66=$C$4)*(ROW(Starter!$G$1:$G$66)),COUNTIF(Starter!$G$1:$G$66,$C$4)+1-ROW(H65))),"")</f>
        <v/>
      </c>
      <c r="S131" s="101"/>
      <c r="W131" s="101"/>
      <c r="Z131" s="622">
        <f>Z129+1</f>
        <v>59</v>
      </c>
    </row>
    <row r="132" spans="1:26" ht="25.05" customHeight="1">
      <c r="A132" s="255"/>
      <c r="B132" s="708" t="s">
        <v>132</v>
      </c>
      <c r="C132" s="709"/>
      <c r="D132" s="709"/>
      <c r="E132" s="709"/>
      <c r="F132" s="709"/>
      <c r="G132" s="709"/>
      <c r="H132" s="709"/>
      <c r="I132" s="709"/>
      <c r="J132" s="709"/>
      <c r="K132" s="709"/>
      <c r="L132" s="709"/>
      <c r="M132" s="709"/>
      <c r="N132" s="710"/>
      <c r="O132" s="253"/>
      <c r="P132" s="254"/>
      <c r="Q132" s="254"/>
      <c r="R132" s="50"/>
      <c r="S132" s="138"/>
      <c r="T132" s="101"/>
      <c r="X132" s="101"/>
    </row>
    <row r="133" spans="1:26" ht="75" customHeight="1">
      <c r="A133" s="134" t="str">
        <f t="array" ref="A133">IFERROR(INDEX(Starter!$A$1:$A$66,LARGE((Starter!$G$1:$G$66=$C$4)*(ROW(Starter!$G$1:$G$66)),COUNTIF(Starter!$G$1:$G$66,$C$4)+1-Z133)),"")</f>
        <v/>
      </c>
      <c r="B133" s="211" t="str">
        <f t="array" ref="B133">IFERROR(INDEX(Starter!$B$1:$B$66,LARGE((Starter!$G$1:$G$66=$C$4)*(ROW(Starter!$G$1:$G$66)),COUNTIF(Starter!$G$1:$G$66,$C$4)+1-Z133)),"")</f>
        <v/>
      </c>
      <c r="C133" s="209" t="str">
        <f t="array" ref="C133">IFERROR(INDEX(Starter!$C$1:$C$66,LARGE((Starter!$G$1:$G$66=$C$4)*(ROW(Starter!$G$1:$G$66)),COUNTIF(Starter!$G$1:$G$66,$C$4)+1-Z133)),"")</f>
        <v/>
      </c>
      <c r="D133" s="623" t="str">
        <f t="array" ref="D133">IFERROR(INDEX(Starter!$R$1:$R$66,LARGE((Starter!$G$1:$G$66=$C$4)*(ROW(Starter!$G$1:$G$66)),COUNTIF(Starter!$G$1:$G$66,$C$4)+1-Z133)),"")</f>
        <v/>
      </c>
      <c r="E133" s="210" t="str">
        <f t="array" ref="E133">IFERROR(INDEX(Starter!$D$1:$D$66,LARGE((Starter!$G$1:$G$66=$C$4)*(ROW(Starter!$G$1:$G$66)),COUNTIF(Starter!$G$1:$G$66,$C$4)+1-Z133)),"")</f>
        <v/>
      </c>
      <c r="F133" s="135"/>
      <c r="G133" s="136"/>
      <c r="H133" s="137"/>
      <c r="I133" s="283"/>
      <c r="J133" s="619" t="s">
        <v>20</v>
      </c>
      <c r="K133" s="620" t="s">
        <v>21</v>
      </c>
      <c r="L133" s="620" t="s">
        <v>22</v>
      </c>
      <c r="M133" s="620" t="s">
        <v>6</v>
      </c>
      <c r="N133" s="620" t="s">
        <v>47</v>
      </c>
      <c r="O133" s="102"/>
      <c r="P133" s="132"/>
      <c r="R133" s="138" t="str" cm="1">
        <f t="array" ref="R133">IFERROR(INDEX(Starter!$G$1:$G$66,LARGE((Starter!$G$1:$G$66=$C$4)*(ROW(Starter!$G$1:$G$66)),COUNTIF(Starter!$G$1:$G$66,$C$4)+1-ROW(H66))),"")</f>
        <v/>
      </c>
      <c r="S133" s="101"/>
      <c r="W133" s="101"/>
      <c r="Z133" s="622">
        <f>Z131+1</f>
        <v>60</v>
      </c>
    </row>
    <row r="134" spans="1:26" ht="75" customHeight="1">
      <c r="A134" s="216" t="str">
        <f t="array" ref="A134">IFERROR(INDEX(Starter!$A$1:$A$66,LARGE((Starter!$G$1:$G$66=$C$4)*(ROW(Starter!$G$1:$G$66)),COUNTIF(Starter!$G$1:$G$66,$C$4)+1-ROW(C121))),"")</f>
        <v/>
      </c>
      <c r="B134" s="217" t="str">
        <f t="array" ref="B134">IFERROR(INDEX(Starter!$B$1:$B$66,LARGE((Starter!$G$1:$G$66=$C$4)*(ROW(Starter!$G$1:$G$66)),COUNTIF(Starter!$G$1:$G$66,$C$4)+1-ROW(R121))),"")</f>
        <v/>
      </c>
      <c r="C134" s="218" t="str">
        <f t="array" ref="C134">IFERROR(INDEX(Starter!$C$1:$C$66,LARGE((Starter!$G$1:$G$66=$C$4)*(ROW(Starter!$G$1:$G$66)),COUNTIF(Starter!$G$1:$G$66,$C$4)+1-ROW(G121))),"")</f>
        <v/>
      </c>
      <c r="D134" s="218"/>
      <c r="E134" s="219" t="str">
        <f t="array" ref="E134">IFERROR(INDEX(Starter!$D$1:$D$66,LARGE((Starter!$G$1:$G$66=$C$4)*(ROW(Starter!$G$1:$G$66)),COUNTIF(Starter!$G$1:$G$66,$C$4)+1-ROW(H121))),"")</f>
        <v/>
      </c>
      <c r="F134" s="132"/>
      <c r="G134" s="132"/>
      <c r="H134" s="132"/>
      <c r="I134" s="132"/>
      <c r="J134" s="132"/>
      <c r="K134" s="132"/>
      <c r="L134" s="132"/>
      <c r="M134" s="132"/>
      <c r="N134" s="132"/>
      <c r="O134" s="132"/>
      <c r="P134" s="132"/>
      <c r="R134" s="139" t="str">
        <f t="array" ref="R134">IFERROR(INDEX(Starter!$G$1:$G$66,LARGE((Starter!$G$1:$G$66=$C$4)*(ROW(Starter!$G$1:$G$66)),COUNTIF(Starter!$G$1:$G$66,$C$4)+1-ROW(H121))),"")</f>
        <v/>
      </c>
    </row>
    <row r="135" spans="1:26" ht="75" customHeight="1">
      <c r="A135" s="216" t="str">
        <f t="array" ref="A135">IFERROR(INDEX(Starter!$A$1:$A$66,LARGE((Starter!$G$1:$G$66=$C$4)*(ROW(Starter!$G$1:$G$66)),COUNTIF(Starter!$G$1:$G$66,$C$4)+1-ROW(C123))),"")</f>
        <v/>
      </c>
      <c r="B135" s="217" t="str">
        <f t="array" ref="B135">IFERROR(INDEX(Starter!$B$1:$B$66,LARGE((Starter!$G$1:$G$66=$C$4)*(ROW(Starter!$G$1:$G$66)),COUNTIF(Starter!$G$1:$G$66,$C$4)+1-ROW(R123))),"")</f>
        <v/>
      </c>
      <c r="C135" s="218" t="str">
        <f t="array" ref="C135">IFERROR(INDEX(Starter!$C$1:$C$66,LARGE((Starter!$G$1:$G$66=$C$4)*(ROW(Starter!$G$1:$G$66)),COUNTIF(Starter!$G$1:$G$66,$C$4)+1-ROW(G123))),"")</f>
        <v/>
      </c>
      <c r="D135" s="218"/>
      <c r="E135" s="219" t="str">
        <f t="array" ref="E135">IFERROR(INDEX(Starter!$D$1:$D$66,LARGE((Starter!$G$1:$G$66=$C$4)*(ROW(Starter!$G$1:$G$66)),COUNTIF(Starter!$G$1:$G$66,$C$4)+1-ROW(H123))),"")</f>
        <v/>
      </c>
      <c r="F135" s="132"/>
      <c r="G135" s="132"/>
      <c r="H135" s="132"/>
      <c r="I135" s="132"/>
      <c r="J135" s="132"/>
      <c r="K135" s="132"/>
      <c r="L135" s="132"/>
      <c r="M135" s="132"/>
      <c r="N135" s="132"/>
      <c r="O135" s="132"/>
      <c r="P135" s="132"/>
      <c r="R135" s="139" t="str">
        <f t="array" ref="R135">IFERROR(INDEX(Starter!$G$1:$G$66,LARGE((Starter!$G$1:$G$66=$C$4)*(ROW(Starter!$G$1:$G$66)),COUNTIF(Starter!$G$1:$G$66,$C$4)+1-ROW(H123))),"")</f>
        <v/>
      </c>
    </row>
    <row r="136" spans="1:26" ht="75" customHeight="1">
      <c r="A136" s="216" t="str">
        <f t="array" ref="A136">IFERROR(INDEX(Starter!$A$1:$A$66,LARGE((Starter!$G$1:$G$66=$C$4)*(ROW(Starter!$G$1:$G$66)),COUNTIF(Starter!$G$1:$G$66,$C$4)+1-ROW(C125))),"")</f>
        <v/>
      </c>
      <c r="B136" s="217" t="str">
        <f t="array" ref="B136">IFERROR(INDEX(Starter!$B$1:$B$66,LARGE((Starter!$G$1:$G$66=$C$4)*(ROW(Starter!$G$1:$G$66)),COUNTIF(Starter!$G$1:$G$66,$C$4)+1-ROW(R125))),"")</f>
        <v/>
      </c>
      <c r="C136" s="218" t="str">
        <f t="array" ref="C136">IFERROR(INDEX(Starter!$C$1:$C$66,LARGE((Starter!$G$1:$G$66=$C$4)*(ROW(Starter!$G$1:$G$66)),COUNTIF(Starter!$G$1:$G$66,$C$4)+1-ROW(G125))),"")</f>
        <v/>
      </c>
      <c r="D136" s="218"/>
      <c r="E136" s="219" t="str">
        <f t="array" ref="E136">IFERROR(INDEX(Starter!$D$1:$D$66,LARGE((Starter!$G$1:$G$66=$C$4)*(ROW(Starter!$G$1:$G$66)),COUNTIF(Starter!$G$1:$G$66,$C$4)+1-ROW(H125))),"")</f>
        <v/>
      </c>
      <c r="F136" s="132"/>
      <c r="G136" s="132"/>
      <c r="H136" s="132"/>
      <c r="I136" s="132"/>
      <c r="J136" s="132"/>
      <c r="K136" s="132"/>
      <c r="L136" s="132"/>
      <c r="M136" s="132"/>
      <c r="N136" s="132"/>
      <c r="O136" s="132"/>
      <c r="P136" s="132"/>
      <c r="R136" s="139" t="str">
        <f t="array" ref="R136">IFERROR(INDEX(Starter!$G$1:$G$66,LARGE((Starter!$G$1:$G$66=$C$4)*(ROW(Starter!$G$1:$G$66)),COUNTIF(Starter!$G$1:$G$66,$C$4)+1-ROW(H125))),"")</f>
        <v/>
      </c>
    </row>
    <row r="137" spans="1:26" ht="75" customHeight="1">
      <c r="A137" s="216" t="str">
        <f t="array" ref="A137">IFERROR(INDEX(Starter!$A$1:$A$66,LARGE((Starter!$G$1:$G$66=$C$4)*(ROW(Starter!$G$1:$G$66)),COUNTIF(Starter!$G$1:$G$66,$C$4)+1-ROW(C127))),"")</f>
        <v/>
      </c>
      <c r="B137" s="217" t="str">
        <f t="array" ref="B137">IFERROR(INDEX(Starter!$B$1:$B$66,LARGE((Starter!$G$1:$G$66=$C$4)*(ROW(Starter!$G$1:$G$66)),COUNTIF(Starter!$G$1:$G$66,$C$4)+1-ROW(R127))),"")</f>
        <v/>
      </c>
      <c r="C137" s="218" t="str">
        <f t="array" ref="C137">IFERROR(INDEX(Starter!$C$1:$C$66,LARGE((Starter!$G$1:$G$66=$C$4)*(ROW(Starter!$G$1:$G$66)),COUNTIF(Starter!$G$1:$G$66,$C$4)+1-ROW(G127))),"")</f>
        <v/>
      </c>
      <c r="D137" s="218"/>
      <c r="E137" s="219" t="str">
        <f t="array" ref="E137">IFERROR(INDEX(Starter!$D$1:$D$66,LARGE((Starter!$G$1:$G$66=$C$4)*(ROW(Starter!$G$1:$G$66)),COUNTIF(Starter!$G$1:$G$66,$C$4)+1-ROW(H127))),"")</f>
        <v/>
      </c>
      <c r="F137" s="132"/>
      <c r="G137" s="132"/>
      <c r="H137" s="132"/>
      <c r="I137" s="132"/>
      <c r="J137" s="132"/>
      <c r="K137" s="132"/>
      <c r="L137" s="132"/>
      <c r="M137" s="132"/>
      <c r="N137" s="132"/>
      <c r="O137" s="132"/>
      <c r="P137" s="132"/>
      <c r="R137" s="139" t="str">
        <f t="array" ref="R137">IFERROR(INDEX(Starter!$G$1:$G$66,LARGE((Starter!$G$1:$G$66=$C$4)*(ROW(Starter!$G$1:$G$66)),COUNTIF(Starter!$G$1:$G$66,$C$4)+1-ROW(H127))),"")</f>
        <v/>
      </c>
    </row>
    <row r="138" spans="1:26" ht="75" customHeight="1">
      <c r="A138" s="216" t="str">
        <f t="array" ref="A138">IFERROR(INDEX(Starter!$A$1:$A$66,LARGE((Starter!$G$1:$G$66=$C$4)*(ROW(Starter!$G$1:$G$66)),COUNTIF(Starter!$G$1:$G$66,$C$4)+1-ROW(C129))),"")</f>
        <v/>
      </c>
      <c r="B138" s="217" t="str">
        <f t="array" ref="B138">IFERROR(INDEX(Starter!$B$1:$B$66,LARGE((Starter!$G$1:$G$66=$C$4)*(ROW(Starter!$G$1:$G$66)),COUNTIF(Starter!$G$1:$G$66,$C$4)+1-ROW(R129))),"")</f>
        <v/>
      </c>
      <c r="C138" s="218" t="str">
        <f t="array" ref="C138">IFERROR(INDEX(Starter!$C$1:$C$66,LARGE((Starter!$G$1:$G$66=$C$4)*(ROW(Starter!$G$1:$G$66)),COUNTIF(Starter!$G$1:$G$66,$C$4)+1-ROW(G129))),"")</f>
        <v/>
      </c>
      <c r="D138" s="218"/>
      <c r="E138" s="219" t="str">
        <f t="array" ref="E138">IFERROR(INDEX(Starter!$D$1:$D$66,LARGE((Starter!$G$1:$G$66=$C$4)*(ROW(Starter!$G$1:$G$66)),COUNTIF(Starter!$G$1:$G$66,$C$4)+1-ROW(H129))),"")</f>
        <v/>
      </c>
      <c r="F138" s="132"/>
      <c r="G138" s="132"/>
      <c r="H138" s="132"/>
      <c r="I138" s="132"/>
      <c r="J138" s="132"/>
      <c r="K138" s="132"/>
      <c r="L138" s="132"/>
      <c r="M138" s="132"/>
      <c r="N138" s="132"/>
      <c r="O138" s="132"/>
      <c r="P138" s="132"/>
      <c r="R138" s="139" t="str">
        <f t="array" ref="R138">IFERROR(INDEX(Starter!$G$1:$G$66,LARGE((Starter!$G$1:$G$66=$C$4)*(ROW(Starter!$G$1:$G$66)),COUNTIF(Starter!$G$1:$G$66,$C$4)+1-ROW(H129))),"")</f>
        <v/>
      </c>
    </row>
    <row r="139" spans="1:26" ht="75" customHeight="1">
      <c r="A139" s="216" t="str">
        <f t="array" ref="A139">IFERROR(INDEX(Starter!$A$1:$A$66,LARGE((Starter!$G$1:$G$66=$C$4)*(ROW(Starter!$G$1:$G$66)),COUNTIF(Starter!$G$1:$G$66,$C$4)+1-ROW(C131))),"")</f>
        <v/>
      </c>
      <c r="B139" s="217" t="str">
        <f t="array" ref="B139">IFERROR(INDEX(Starter!$B$1:$B$66,LARGE((Starter!$G$1:$G$66=$C$4)*(ROW(Starter!$G$1:$G$66)),COUNTIF(Starter!$G$1:$G$66,$C$4)+1-ROW(R131))),"")</f>
        <v/>
      </c>
      <c r="C139" s="218" t="str">
        <f t="array" ref="C139">IFERROR(INDEX(Starter!$C$1:$C$66,LARGE((Starter!$G$1:$G$66=$C$4)*(ROW(Starter!$G$1:$G$66)),COUNTIF(Starter!$G$1:$G$66,$C$4)+1-ROW(G131))),"")</f>
        <v/>
      </c>
      <c r="D139" s="218"/>
      <c r="E139" s="219" t="str">
        <f t="array" ref="E139">IFERROR(INDEX(Starter!$D$1:$D$66,LARGE((Starter!$G$1:$G$66=$C$4)*(ROW(Starter!$G$1:$G$66)),COUNTIF(Starter!$G$1:$G$66,$C$4)+1-ROW(H131))),"")</f>
        <v/>
      </c>
      <c r="F139" s="132"/>
      <c r="G139" s="132"/>
      <c r="H139" s="132"/>
      <c r="I139" s="132"/>
      <c r="J139" s="132"/>
      <c r="K139" s="132"/>
      <c r="L139" s="132"/>
      <c r="M139" s="132"/>
      <c r="N139" s="132"/>
      <c r="O139" s="132"/>
      <c r="P139" s="132"/>
      <c r="R139" s="139" t="str">
        <f t="array" ref="R139">IFERROR(INDEX(Starter!$G$1:$G$66,LARGE((Starter!$G$1:$G$66=$C$4)*(ROW(Starter!$G$1:$G$66)),COUNTIF(Starter!$G$1:$G$66,$C$4)+1-ROW(H131))),"")</f>
        <v/>
      </c>
    </row>
    <row r="140" spans="1:26" ht="75" customHeight="1">
      <c r="A140" s="216" t="str">
        <f t="array" ref="A140">IFERROR(INDEX(Starter!$A$1:$A$66,LARGE((Starter!$G$1:$G$66=$C$4)*(ROW(Starter!$G$1:$G$66)),COUNTIF(Starter!$G$1:$G$66,$C$4)+1-ROW(C133))),"")</f>
        <v/>
      </c>
      <c r="B140" s="217" t="str">
        <f t="array" ref="B140">IFERROR(INDEX(Starter!$B$1:$B$66,LARGE((Starter!$G$1:$G$66=$C$4)*(ROW(Starter!$G$1:$G$66)),COUNTIF(Starter!$G$1:$G$66,$C$4)+1-ROW(R133))),"")</f>
        <v/>
      </c>
      <c r="C140" s="218" t="str">
        <f t="array" ref="C140">IFERROR(INDEX(Starter!$C$1:$C$66,LARGE((Starter!$G$1:$G$66=$C$4)*(ROW(Starter!$G$1:$G$66)),COUNTIF(Starter!$G$1:$G$66,$C$4)+1-ROW(G133))),"")</f>
        <v/>
      </c>
      <c r="D140" s="218"/>
      <c r="E140" s="219" t="str">
        <f t="array" ref="E140">IFERROR(INDEX(Starter!$D$1:$D$66,LARGE((Starter!$G$1:$G$66=$C$4)*(ROW(Starter!$G$1:$G$66)),COUNTIF(Starter!$G$1:$G$66,$C$4)+1-ROW(H133))),"")</f>
        <v/>
      </c>
      <c r="F140" s="132"/>
      <c r="G140" s="132"/>
      <c r="H140" s="132"/>
      <c r="I140" s="132"/>
      <c r="J140" s="132"/>
      <c r="K140" s="132"/>
      <c r="L140" s="132"/>
      <c r="M140" s="132"/>
      <c r="N140" s="132"/>
      <c r="O140" s="132"/>
      <c r="P140" s="132"/>
      <c r="R140" s="139" t="str">
        <f t="array" ref="R140">IFERROR(INDEX(Starter!$G$1:$G$66,LARGE((Starter!$G$1:$G$66=$C$4)*(ROW(Starter!$G$1:$G$66)),COUNTIF(Starter!$G$1:$G$66,$C$4)+1-ROW(H133))),"")</f>
        <v/>
      </c>
    </row>
    <row r="141" spans="1:26" ht="75" customHeight="1">
      <c r="A141" s="216" t="str">
        <f t="array" ref="A141">IFERROR(INDEX(Starter!$A$1:$A$66,LARGE((Starter!$G$1:$G$66=$C$4)*(ROW(Starter!$G$1:$G$66)),COUNTIF(Starter!$G$1:$G$66,$C$4)+1-ROW(C134))),"")</f>
        <v/>
      </c>
      <c r="B141" s="217" t="str">
        <f t="array" ref="B141">IFERROR(INDEX(Starter!$B$1:$B$66,LARGE((Starter!$G$1:$G$66=$C$4)*(ROW(Starter!$G$1:$G$66)),COUNTIF(Starter!$G$1:$G$66,$C$4)+1-ROW(R134))),"")</f>
        <v/>
      </c>
      <c r="C141" s="218" t="str">
        <f t="array" ref="C141">IFERROR(INDEX(Starter!$C$1:$C$66,LARGE((Starter!$G$1:$G$66=$C$4)*(ROW(Starter!$G$1:$G$66)),COUNTIF(Starter!$G$1:$G$66,$C$4)+1-ROW(G134))),"")</f>
        <v/>
      </c>
      <c r="D141" s="218"/>
      <c r="E141" s="219" t="str">
        <f t="array" ref="E141">IFERROR(INDEX(Starter!$D$1:$D$66,LARGE((Starter!$G$1:$G$66=$C$4)*(ROW(Starter!$G$1:$G$66)),COUNTIF(Starter!$G$1:$G$66,$C$4)+1-ROW(H134))),"")</f>
        <v/>
      </c>
      <c r="F141" s="132"/>
      <c r="G141" s="132"/>
      <c r="H141" s="132"/>
      <c r="I141" s="132"/>
      <c r="J141" s="132"/>
      <c r="K141" s="132"/>
      <c r="L141" s="132"/>
      <c r="M141" s="132"/>
      <c r="N141" s="132"/>
      <c r="O141" s="132"/>
      <c r="P141" s="132"/>
      <c r="R141" s="139" t="str">
        <f t="array" ref="R141">IFERROR(INDEX(Starter!$G$1:$G$66,LARGE((Starter!$G$1:$G$66=$C$4)*(ROW(Starter!$G$1:$G$66)),COUNTIF(Starter!$G$1:$G$66,$C$4)+1-ROW(H135))),"")</f>
        <v/>
      </c>
    </row>
    <row r="142" spans="1:26" ht="75" customHeight="1">
      <c r="A142" s="216" t="str">
        <f t="array" ref="A142">IFERROR(INDEX(Starter!$A$1:$A$66,LARGE((Starter!$G$1:$G$66=$C$4)*(ROW(Starter!$G$1:$G$66)),COUNTIF(Starter!$G$1:$G$66,$C$4)+1-ROW(C135))),"")</f>
        <v/>
      </c>
      <c r="B142" s="217" t="str">
        <f t="array" ref="B142">IFERROR(INDEX(Starter!$B$1:$B$66,LARGE((Starter!$G$1:$G$66=$C$4)*(ROW(Starter!$G$1:$G$66)),COUNTIF(Starter!$G$1:$G$66,$C$4)+1-ROW(R135))),"")</f>
        <v/>
      </c>
      <c r="C142" s="218" t="str">
        <f t="array" ref="C142">IFERROR(INDEX(Starter!$C$1:$C$66,LARGE((Starter!$G$1:$G$66=$C$4)*(ROW(Starter!$G$1:$G$66)),COUNTIF(Starter!$G$1:$G$66,$C$4)+1-ROW(G135))),"")</f>
        <v/>
      </c>
      <c r="D142" s="218"/>
      <c r="E142" s="219" t="str">
        <f t="array" ref="E142">IFERROR(INDEX(Starter!$D$1:$D$66,LARGE((Starter!$G$1:$G$66=$C$4)*(ROW(Starter!$G$1:$G$66)),COUNTIF(Starter!$G$1:$G$66,$C$4)+1-ROW(H135))),"")</f>
        <v/>
      </c>
      <c r="F142" s="132"/>
      <c r="G142" s="132"/>
      <c r="H142" s="132"/>
      <c r="I142" s="132"/>
      <c r="J142" s="132"/>
      <c r="K142" s="132"/>
      <c r="L142" s="132"/>
      <c r="M142" s="132"/>
      <c r="N142" s="132"/>
      <c r="O142" s="132"/>
      <c r="P142" s="132"/>
      <c r="R142" s="139" t="str">
        <f t="array" ref="R142">IFERROR(INDEX(Starter!$G$1:$G$66,LARGE((Starter!$G$1:$G$66=$C$4)*(ROW(Starter!$G$1:$G$66)),COUNTIF(Starter!$G$1:$G$66,$C$4)+1-ROW(H136))),"")</f>
        <v/>
      </c>
    </row>
    <row r="143" spans="1:26" ht="24" customHeight="1">
      <c r="A143" s="105" t="str">
        <f t="array" ref="A143">IFERROR(INDEX(Starter!$A$1:$A$66,LARGE((Starter!$G$1:$G$66=$C$4)*(ROW(Starter!$G$1:$G$66)),COUNTIF(Starter!$G$1:$G$682,$C$4)+1-ROW(C137))),"")</f>
        <v/>
      </c>
      <c r="B143" s="106" t="str">
        <f t="array" ref="B143">IFERROR(INDEX(Starter!$B$1:$B$66,LARGE((Starter!$G$1:$G$66=$C$4)*(ROW(Starter!$G$1:$G$66)),COUNTIF(Starter!$G$1:$G$66,$C$4)+1-ROW(R137))),"")</f>
        <v/>
      </c>
      <c r="C143" s="106" t="str">
        <f t="array" ref="C143">IFERROR(INDEX(Starter!$C$1:$C$66,LARGE((Starter!$G$1:$G$66=$C$4)*(ROW(Starter!$G$1:$G$66)),COUNTIF(Starter!$G$1:$G$66,$C$4)+1-ROW(G137))),"")</f>
        <v/>
      </c>
      <c r="D143" s="106"/>
      <c r="E143" s="106"/>
      <c r="R143" s="139" t="str">
        <f t="array" ref="R143">IFERROR(INDEX(Starter!$G$1:$G$66,LARGE((Starter!$G$1:$G$66=$C$4)*(ROW(Starter!$G$1:$G$66)),COUNTIF(Starter!$G$1:$G$66,$C$4)+1-ROW(H137))),"")</f>
        <v/>
      </c>
    </row>
  </sheetData>
  <sheetProtection password="EECD" sheet="1" objects="1" scenarios="1"/>
  <mergeCells count="64">
    <mergeCell ref="B36:N36"/>
    <mergeCell ref="B38:N38"/>
    <mergeCell ref="B40:N40"/>
    <mergeCell ref="B42:N42"/>
    <mergeCell ref="B44:N44"/>
    <mergeCell ref="B26:N26"/>
    <mergeCell ref="B28:N28"/>
    <mergeCell ref="B30:N30"/>
    <mergeCell ref="B32:N32"/>
    <mergeCell ref="B34:N34"/>
    <mergeCell ref="B16:N16"/>
    <mergeCell ref="B18:N18"/>
    <mergeCell ref="B20:N20"/>
    <mergeCell ref="B22:N22"/>
    <mergeCell ref="B24:N24"/>
    <mergeCell ref="J12:M12"/>
    <mergeCell ref="G4:N4"/>
    <mergeCell ref="A1:N1"/>
    <mergeCell ref="B14:N14"/>
    <mergeCell ref="H2:N2"/>
    <mergeCell ref="B46:N46"/>
    <mergeCell ref="B48:N48"/>
    <mergeCell ref="B50:N50"/>
    <mergeCell ref="B52:N52"/>
    <mergeCell ref="B54:N54"/>
    <mergeCell ref="B56:N56"/>
    <mergeCell ref="B58:N58"/>
    <mergeCell ref="B60:N60"/>
    <mergeCell ref="B62:N62"/>
    <mergeCell ref="B64:N64"/>
    <mergeCell ref="B66:N66"/>
    <mergeCell ref="B68:N68"/>
    <mergeCell ref="B70:N70"/>
    <mergeCell ref="B72:N72"/>
    <mergeCell ref="B74:N74"/>
    <mergeCell ref="B76:N76"/>
    <mergeCell ref="B78:N78"/>
    <mergeCell ref="B80:N80"/>
    <mergeCell ref="B82:N82"/>
    <mergeCell ref="B84:N84"/>
    <mergeCell ref="B86:N86"/>
    <mergeCell ref="B88:N88"/>
    <mergeCell ref="B90:N90"/>
    <mergeCell ref="B92:N92"/>
    <mergeCell ref="B94:N94"/>
    <mergeCell ref="B96:N96"/>
    <mergeCell ref="B98:N98"/>
    <mergeCell ref="B100:N100"/>
    <mergeCell ref="B102:N102"/>
    <mergeCell ref="B104:N104"/>
    <mergeCell ref="B106:N106"/>
    <mergeCell ref="B108:N108"/>
    <mergeCell ref="B110:N110"/>
    <mergeCell ref="B112:N112"/>
    <mergeCell ref="B114:N114"/>
    <mergeCell ref="B126:N126"/>
    <mergeCell ref="B128:N128"/>
    <mergeCell ref="B130:N130"/>
    <mergeCell ref="B132:N132"/>
    <mergeCell ref="B116:N116"/>
    <mergeCell ref="B118:N118"/>
    <mergeCell ref="B120:N120"/>
    <mergeCell ref="B122:N122"/>
    <mergeCell ref="B124:N124"/>
  </mergeCells>
  <printOptions horizontalCentered="1"/>
  <pageMargins left="0.35433070866141736" right="0.11811023622047245" top="0.39370078740157483" bottom="0.39370078740157483" header="0.19685039370078741" footer="0.19685039370078741"/>
  <pageSetup paperSize="9" scale="61" fitToHeight="6" orientation="portrait" horizontalDpi="4294967293" r:id="rId1"/>
  <headerFooter scaleWithDoc="0" alignWithMargins="0">
    <oddFooter>&amp;C&amp;8Seite &amp;P von &amp;N</oddFooter>
  </headerFooter>
  <rowBreaks count="5" manualBreakCount="5">
    <brk id="33" max="13" man="1"/>
    <brk id="53" max="13" man="1"/>
    <brk id="73" max="13" man="1"/>
    <brk id="93" max="13" man="1"/>
    <brk id="113"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70"/>
  <sheetViews>
    <sheetView showGridLines="0" workbookViewId="0">
      <pane ySplit="7" topLeftCell="A8" activePane="bottomLeft" state="frozen"/>
      <selection pane="bottomLeft" activeCell="C4" sqref="C4"/>
    </sheetView>
  </sheetViews>
  <sheetFormatPr baseColWidth="10" defaultColWidth="11.44140625" defaultRowHeight="14.4"/>
  <cols>
    <col min="1" max="1" width="5.44140625" style="49" customWidth="1"/>
    <col min="2" max="2" width="30.5546875" style="49" customWidth="1"/>
    <col min="3" max="3" width="18.5546875" style="49" customWidth="1"/>
    <col min="4" max="4" width="15.5546875" style="49" customWidth="1"/>
    <col min="5" max="5" width="4.5546875" style="49" customWidth="1"/>
    <col min="6" max="6" width="13.5546875" style="49" customWidth="1"/>
    <col min="7" max="7" width="8.5546875" style="49" customWidth="1"/>
    <col min="8" max="8" width="13.5546875" style="49" customWidth="1"/>
    <col min="9" max="9" width="8.5546875" style="49" customWidth="1"/>
    <col min="10" max="10" width="13.5546875" style="49" customWidth="1"/>
    <col min="11" max="11" width="8.5546875" style="49" customWidth="1"/>
    <col min="12" max="12" width="13.5546875" style="49" hidden="1" customWidth="1"/>
    <col min="13" max="13" width="8.5546875" style="49" hidden="1" customWidth="1"/>
    <col min="14" max="14" width="11.44140625" style="49"/>
    <col min="15" max="16" width="21.5546875" style="49" customWidth="1"/>
    <col min="17" max="16384" width="11.44140625" style="49"/>
  </cols>
  <sheetData>
    <row r="1" spans="1:21" s="141" customFormat="1" ht="30" customHeight="1">
      <c r="A1" s="715" t="s">
        <v>31</v>
      </c>
      <c r="B1" s="715"/>
      <c r="C1" s="715"/>
      <c r="D1" s="715"/>
      <c r="E1" s="715"/>
      <c r="F1" s="715"/>
      <c r="G1" s="715"/>
      <c r="H1" s="715"/>
      <c r="I1" s="715"/>
      <c r="J1" s="715"/>
      <c r="K1" s="715"/>
      <c r="L1" s="715"/>
      <c r="M1" s="715"/>
      <c r="O1" s="220" t="s">
        <v>141</v>
      </c>
    </row>
    <row r="2" spans="1:21" ht="17.399999999999999">
      <c r="A2" s="122" t="str">
        <f>+Stammdaten!C9</f>
        <v>HSV Testverein</v>
      </c>
      <c r="B2" s="113"/>
      <c r="C2" s="113"/>
      <c r="D2" s="113"/>
      <c r="E2" s="56"/>
      <c r="F2" s="113"/>
      <c r="G2" s="114"/>
      <c r="H2" s="142"/>
      <c r="I2" s="718">
        <f>+Stammdaten!C4</f>
        <v>44995</v>
      </c>
      <c r="J2" s="718"/>
      <c r="K2" s="718"/>
      <c r="L2" s="284"/>
      <c r="M2" s="284"/>
      <c r="O2" s="220" t="s">
        <v>146</v>
      </c>
    </row>
    <row r="3" spans="1:21" ht="5.25" customHeight="1">
      <c r="A3" s="89"/>
      <c r="B3" s="89"/>
      <c r="C3" s="89"/>
      <c r="D3" s="89"/>
      <c r="E3" s="89"/>
      <c r="F3" s="89"/>
      <c r="G3" s="89"/>
      <c r="H3" s="89"/>
      <c r="I3" s="89"/>
      <c r="J3" s="89"/>
      <c r="K3" s="89"/>
      <c r="L3" s="89"/>
      <c r="M3" s="50"/>
    </row>
    <row r="4" spans="1:21" ht="21">
      <c r="A4" s="125" t="s">
        <v>42</v>
      </c>
      <c r="B4" s="96"/>
      <c r="C4" s="363" t="s">
        <v>4</v>
      </c>
      <c r="D4" s="143"/>
      <c r="E4" s="144"/>
      <c r="F4" s="717">
        <f>+Stammdaten!C20</f>
        <v>3</v>
      </c>
      <c r="G4" s="717"/>
      <c r="H4" s="714" t="str">
        <f>Stammdaten!C17</f>
        <v>Wertungsrichter(in) 1</v>
      </c>
      <c r="I4" s="714"/>
      <c r="J4" s="714"/>
      <c r="K4" s="714"/>
      <c r="L4" s="140"/>
      <c r="M4" s="140"/>
      <c r="N4" s="140"/>
      <c r="O4" s="251" t="s">
        <v>147</v>
      </c>
      <c r="P4" s="140"/>
      <c r="Q4" s="140"/>
      <c r="R4" s="140"/>
      <c r="S4" s="140"/>
    </row>
    <row r="5" spans="1:21" ht="10.050000000000001" customHeight="1">
      <c r="A5" s="50"/>
      <c r="B5" s="50"/>
      <c r="C5" s="50"/>
      <c r="D5" s="50"/>
      <c r="E5" s="50"/>
      <c r="F5" s="50"/>
      <c r="G5" s="50"/>
      <c r="H5" s="50"/>
      <c r="I5" s="50"/>
      <c r="J5" s="50"/>
      <c r="K5" s="50"/>
      <c r="L5" s="50"/>
      <c r="M5" s="50"/>
    </row>
    <row r="6" spans="1:21" ht="20.100000000000001" customHeight="1">
      <c r="A6" s="189"/>
      <c r="B6" s="189"/>
      <c r="C6" s="189"/>
      <c r="D6" s="189"/>
      <c r="E6" s="189"/>
      <c r="F6" s="190" t="s">
        <v>7</v>
      </c>
      <c r="G6" s="191" t="s">
        <v>24</v>
      </c>
      <c r="H6" s="190" t="s">
        <v>7</v>
      </c>
      <c r="I6" s="191" t="s">
        <v>24</v>
      </c>
      <c r="J6" s="190" t="str">
        <f>+IF(Stammdaten!C20&gt;2,"Fehlerpunkte","")</f>
        <v>Fehlerpunkte</v>
      </c>
      <c r="K6" s="191" t="str">
        <f>+IF(Stammdaten!C20&gt;2,"o.B./dis.","")</f>
        <v>o.B./dis.</v>
      </c>
      <c r="L6" s="192" t="str">
        <f>+IF(Stammdaten!C20&gt;3,"Fehlerpunkte","")</f>
        <v/>
      </c>
      <c r="M6" s="193" t="str">
        <f>+IF(Stammdaten!C20&gt;3,"o.B./dis.","")</f>
        <v/>
      </c>
    </row>
    <row r="7" spans="1:21" ht="20.100000000000001" customHeight="1">
      <c r="A7" s="194" t="s">
        <v>23</v>
      </c>
      <c r="B7" s="195" t="s">
        <v>5</v>
      </c>
      <c r="C7" s="195" t="s">
        <v>12</v>
      </c>
      <c r="D7" s="195" t="s">
        <v>30</v>
      </c>
      <c r="E7" s="194" t="s">
        <v>151</v>
      </c>
      <c r="F7" s="196" t="s">
        <v>1</v>
      </c>
      <c r="G7" s="197" t="s">
        <v>1</v>
      </c>
      <c r="H7" s="196" t="s">
        <v>2</v>
      </c>
      <c r="I7" s="197" t="s">
        <v>2</v>
      </c>
      <c r="J7" s="196" t="str">
        <f>+IF(Stammdaten!C20&gt;2,"Lauf 3","")</f>
        <v>Lauf 3</v>
      </c>
      <c r="K7" s="197" t="str">
        <f>+IF(Stammdaten!C20&gt;2,"Lauf 3","")</f>
        <v>Lauf 3</v>
      </c>
      <c r="L7" s="198" t="str">
        <f>+IF(Stammdaten!C20&gt;3,"Lauf 4","")</f>
        <v/>
      </c>
      <c r="M7" s="199" t="str">
        <f>+IF(Stammdaten!C20&gt;3,"Lauf 4","")</f>
        <v/>
      </c>
      <c r="P7" s="101"/>
    </row>
    <row r="8" spans="1:21" ht="27" customHeight="1">
      <c r="A8" s="172" t="str">
        <f t="array" ref="A8">IFERROR(INDEX(Starter!$A$1:$A$66,LARGE((Starter!$G$1:$G$66=$C$4)*(ROW(Starter!$G$1:$G$66)),COUNTIF(Starter!$G$1:$G$66,$C$4)+1-ROW(C1))),"")</f>
        <v/>
      </c>
      <c r="B8" s="285" t="str">
        <f t="array" ref="B8">IFERROR(INDEX(Starter!$B$1:$B$66,LARGE((Starter!$G$1:$G$66=$C$4)*(ROW(Starter!$G$1:$G$66)),COUNTIF(Starter!$G$1:$G$66,$C$4)+1-ROW(E1))),"")</f>
        <v/>
      </c>
      <c r="C8" s="212" t="str">
        <f t="array" ref="C8">IFERROR(INDEX(Starter!$C$1:$C$66,LARGE((Starter!$G$1:$G$66=$C$4)*(ROW(Starter!$G$1:$G$66)),COUNTIF(Starter!$G$1:$G$66,$C$4)+1-ROW(F1))),"")</f>
        <v/>
      </c>
      <c r="D8" s="212" t="str">
        <f t="array" ref="D8">IFERROR(INDEX(Starter!$D$1:$D$66,LARGE((Starter!$G$1:$G$66=$C$4)*(ROW(Starter!$G$1:$G$66)),COUNTIF(Starter!$G$1:$G$66,$C$4)+1-ROW(G1))),"")</f>
        <v/>
      </c>
      <c r="E8" s="200" t="str">
        <f t="array" ref="E8">IFERROR(INDEX(Starter!$G$1:$G$66,LARGE((Starter!$G$1:$G$66=$C$4)*(ROW(Starter!$G$1:$G$66)),COUNTIF(Starter!$G$1:$G$66,$C$4)+1-ROW(G1))),"")</f>
        <v/>
      </c>
      <c r="F8" s="201"/>
      <c r="G8" s="202"/>
      <c r="H8" s="201"/>
      <c r="I8" s="202"/>
      <c r="J8" s="201"/>
      <c r="K8" s="202"/>
      <c r="L8" s="201"/>
      <c r="M8" s="202"/>
      <c r="P8" s="101"/>
      <c r="Q8" s="101"/>
      <c r="U8" s="101"/>
    </row>
    <row r="9" spans="1:21" ht="27" customHeight="1">
      <c r="A9" s="174" t="str">
        <f t="array" ref="A9">IFERROR(INDEX(Starter!$A$1:$A$66,LARGE((Starter!$G$1:$G$66=$C$4)*(ROW(Starter!$G$1:$G$66)),COUNTIF(Starter!$G$1:$G$66,$C$4)+1-ROW(C2))),"")</f>
        <v/>
      </c>
      <c r="B9" s="286" t="str">
        <f t="array" ref="B9">IFERROR(INDEX(Starter!$B$1:$B$66,LARGE((Starter!$G$1:$G$66=$C$4)*(ROW(Starter!$G$1:$G$66)),COUNTIF(Starter!$G$1:$G$66,$C$4)+1-ROW(E2))),"")</f>
        <v/>
      </c>
      <c r="C9" s="213" t="str">
        <f t="array" ref="C9">IFERROR(INDEX(Starter!$C$1:$C$66,LARGE((Starter!$G$1:$G$66=$C$4)*(ROW(Starter!$G$1:$G$66)),COUNTIF(Starter!$G$1:$G$66,$C$4)+1-ROW(F2))),"")</f>
        <v/>
      </c>
      <c r="D9" s="213" t="str">
        <f t="array" ref="D9">IFERROR(INDEX(Starter!$D$1:$D$66,LARGE((Starter!$G$1:$G$66=$C$4)*(ROW(Starter!$G$1:$G$66)),COUNTIF(Starter!$G$1:$G$66,$C$4)+1-ROW(G2))),"")</f>
        <v/>
      </c>
      <c r="E9" s="203" t="str">
        <f t="array" ref="E9">IFERROR(INDEX(Starter!$G$1:$G$66,LARGE((Starter!$G$1:$G$66=$C$4)*(ROW(Starter!$G$1:$G$66)),COUNTIF(Starter!$G$1:$G$66,$C$4)+1-ROW(G2))),"")</f>
        <v/>
      </c>
      <c r="F9" s="204"/>
      <c r="G9" s="205"/>
      <c r="H9" s="204"/>
      <c r="I9" s="205"/>
      <c r="J9" s="204"/>
      <c r="K9" s="205"/>
      <c r="L9" s="204"/>
      <c r="M9" s="205"/>
      <c r="P9" s="101"/>
      <c r="U9" s="101"/>
    </row>
    <row r="10" spans="1:21" ht="27" customHeight="1">
      <c r="A10" s="174" t="str">
        <f t="array" ref="A10">IFERROR(INDEX(Starter!$A$1:$A$66,LARGE((Starter!$G$1:$G$66=$C$4)*(ROW(Starter!$G$1:$G$66)),COUNTIF(Starter!$G$1:$G$66,$C$4)+1-ROW(C3))),"")</f>
        <v/>
      </c>
      <c r="B10" s="286" t="str">
        <f t="array" ref="B10">IFERROR(INDEX(Starter!$B$1:$B$66,LARGE((Starter!$G$1:$G$66=$C$4)*(ROW(Starter!$G$1:$G$66)),COUNTIF(Starter!$G$1:$G$66,$C$4)+1-ROW(E3))),"")</f>
        <v/>
      </c>
      <c r="C10" s="213" t="str">
        <f t="array" ref="C10">IFERROR(INDEX(Starter!$C$1:$C$66,LARGE((Starter!$G$1:$G$66=$C$4)*(ROW(Starter!$G$1:$G$66)),COUNTIF(Starter!$G$1:$G$66,$C$4)+1-ROW(F3))),"")</f>
        <v/>
      </c>
      <c r="D10" s="213" t="str">
        <f t="array" ref="D10">IFERROR(INDEX(Starter!$D$1:$D$66,LARGE((Starter!$G$1:$G$66=$C$4)*(ROW(Starter!$G$1:$G$66)),COUNTIF(Starter!$G$1:$G$66,$C$4)+1-ROW(G3))),"")</f>
        <v/>
      </c>
      <c r="E10" s="203" t="str">
        <f t="array" ref="E10">IFERROR(INDEX(Starter!$G$1:$G$66,LARGE((Starter!$G$1:$G$66=$C$4)*(ROW(Starter!$G$1:$G$66)),COUNTIF(Starter!$G$1:$G$66,$C$4)+1-ROW(G3))),"")</f>
        <v/>
      </c>
      <c r="F10" s="204"/>
      <c r="G10" s="205"/>
      <c r="H10" s="204"/>
      <c r="I10" s="205"/>
      <c r="J10" s="204"/>
      <c r="K10" s="205"/>
      <c r="L10" s="204"/>
      <c r="M10" s="205"/>
      <c r="P10" s="101"/>
      <c r="U10" s="101"/>
    </row>
    <row r="11" spans="1:21" ht="27" customHeight="1">
      <c r="A11" s="174" t="str">
        <f t="array" ref="A11">IFERROR(INDEX(Starter!$A$1:$A$66,LARGE((Starter!$G$1:$G$66=$C$4)*(ROW(Starter!$G$1:$G$66)),COUNTIF(Starter!$G$1:$G$66,$C$4)+1-ROW(C4))),"")</f>
        <v/>
      </c>
      <c r="B11" s="286" t="str">
        <f t="array" ref="B11">IFERROR(INDEX(Starter!$B$1:$B$66,LARGE((Starter!$G$1:$G$66=$C$4)*(ROW(Starter!$G$1:$G$66)),COUNTIF(Starter!$G$1:$G$66,$C$4)+1-ROW(E4))),"")</f>
        <v/>
      </c>
      <c r="C11" s="213" t="str">
        <f t="array" ref="C11">IFERROR(INDEX(Starter!$C$1:$C$66,LARGE((Starter!$G$1:$G$66=$C$4)*(ROW(Starter!$G$1:$G$66)),COUNTIF(Starter!$G$1:$G$66,$C$4)+1-ROW(F4))),"")</f>
        <v/>
      </c>
      <c r="D11" s="213" t="str">
        <f t="array" ref="D11">IFERROR(INDEX(Starter!$D$1:$D$66,LARGE((Starter!$G$1:$G$66=$C$4)*(ROW(Starter!$G$1:$G$66)),COUNTIF(Starter!$G$1:$G$66,$C$4)+1-ROW(G4))),"")</f>
        <v/>
      </c>
      <c r="E11" s="203" t="str">
        <f t="array" ref="E11">IFERROR(INDEX(Starter!$G$1:$G$66,LARGE((Starter!$G$1:$G$66=$C$4)*(ROW(Starter!$G$1:$G$66)),COUNTIF(Starter!$G$1:$G$66,$C$4)+1-ROW(G4))),"")</f>
        <v/>
      </c>
      <c r="F11" s="204"/>
      <c r="G11" s="205"/>
      <c r="H11" s="204"/>
      <c r="I11" s="205"/>
      <c r="J11" s="204"/>
      <c r="K11" s="205"/>
      <c r="L11" s="204"/>
      <c r="M11" s="205"/>
      <c r="P11" s="101"/>
      <c r="U11" s="101"/>
    </row>
    <row r="12" spans="1:21" ht="27" customHeight="1">
      <c r="A12" s="174" t="str">
        <f t="array" ref="A12">IFERROR(INDEX(Starter!$A$1:$A$66,LARGE((Starter!$G$1:$G$66=$C$4)*(ROW(Starter!$G$1:$G$66)),COUNTIF(Starter!$G$1:$G$66,$C$4)+1-ROW(C5))),"")</f>
        <v/>
      </c>
      <c r="B12" s="286" t="str">
        <f t="array" ref="B12">IFERROR(INDEX(Starter!$B$1:$B$66,LARGE((Starter!$G$1:$G$66=$C$4)*(ROW(Starter!$G$1:$G$66)),COUNTIF(Starter!$G$1:$G$66,$C$4)+1-ROW(E5))),"")</f>
        <v/>
      </c>
      <c r="C12" s="213" t="str">
        <f t="array" ref="C12">IFERROR(INDEX(Starter!$C$1:$C$66,LARGE((Starter!$G$1:$G$66=$C$4)*(ROW(Starter!$G$1:$G$66)),COUNTIF(Starter!$G$1:$G$66,$C$4)+1-ROW(F5))),"")</f>
        <v/>
      </c>
      <c r="D12" s="213" t="str">
        <f t="array" ref="D12">IFERROR(INDEX(Starter!$D$1:$D$66,LARGE((Starter!$G$1:$G$66=$C$4)*(ROW(Starter!$G$1:$G$66)),COUNTIF(Starter!$G$1:$G$66,$C$4)+1-ROW(G5))),"")</f>
        <v/>
      </c>
      <c r="E12" s="203" t="str">
        <f t="array" ref="E12">IFERROR(INDEX(Starter!$G$1:$G$66,LARGE((Starter!$G$1:$G$66=$C$4)*(ROW(Starter!$G$1:$G$66)),COUNTIF(Starter!$G$1:$G$66,$C$4)+1-ROW(G5))),"")</f>
        <v/>
      </c>
      <c r="F12" s="204"/>
      <c r="G12" s="205"/>
      <c r="H12" s="204"/>
      <c r="I12" s="205"/>
      <c r="J12" s="204"/>
      <c r="K12" s="205"/>
      <c r="L12" s="204"/>
      <c r="M12" s="205"/>
      <c r="P12" s="101"/>
    </row>
    <row r="13" spans="1:21" ht="27" customHeight="1">
      <c r="A13" s="174" t="str">
        <f t="array" ref="A13">IFERROR(INDEX(Starter!$A$1:$A$66,LARGE((Starter!$G$1:$G$66=$C$4)*(ROW(Starter!$G$1:$G$66)),COUNTIF(Starter!$G$1:$G$66,$C$4)+1-ROW(C6))),"")</f>
        <v/>
      </c>
      <c r="B13" s="286" t="str">
        <f t="array" ref="B13">IFERROR(INDEX(Starter!$B$1:$B$66,LARGE((Starter!$G$1:$G$66=$C$4)*(ROW(Starter!$G$1:$G$66)),COUNTIF(Starter!$G$1:$G$66,$C$4)+1-ROW(E6))),"")</f>
        <v/>
      </c>
      <c r="C13" s="213" t="str">
        <f t="array" ref="C13">IFERROR(INDEX(Starter!$C$1:$C$66,LARGE((Starter!$G$1:$G$66=$C$4)*(ROW(Starter!$G$1:$G$66)),COUNTIF(Starter!$G$1:$G$66,$C$4)+1-ROW(F6))),"")</f>
        <v/>
      </c>
      <c r="D13" s="213" t="str">
        <f t="array" ref="D13">IFERROR(INDEX(Starter!$D$1:$D$66,LARGE((Starter!$G$1:$G$66=$C$4)*(ROW(Starter!$G$1:$G$66)),COUNTIF(Starter!$G$1:$G$66,$C$4)+1-ROW(G6))),"")</f>
        <v/>
      </c>
      <c r="E13" s="203" t="str">
        <f t="array" ref="E13">IFERROR(INDEX(Starter!$G$1:$G$66,LARGE((Starter!$G$1:$G$66=$C$4)*(ROW(Starter!$G$1:$G$66)),COUNTIF(Starter!$G$1:$G$66,$C$4)+1-ROW(G6))),"")</f>
        <v/>
      </c>
      <c r="F13" s="204"/>
      <c r="G13" s="205"/>
      <c r="H13" s="204"/>
      <c r="I13" s="205"/>
      <c r="J13" s="204"/>
      <c r="K13" s="205"/>
      <c r="L13" s="204"/>
      <c r="M13" s="205"/>
      <c r="P13" s="101"/>
    </row>
    <row r="14" spans="1:21" ht="27" customHeight="1">
      <c r="A14" s="174" t="str">
        <f t="array" ref="A14">IFERROR(INDEX(Starter!$A$1:$A$66,LARGE((Starter!$G$1:$G$66=$C$4)*(ROW(Starter!$G$1:$G$66)),COUNTIF(Starter!$G$1:$G$66,$C$4)+1-ROW(C7))),"")</f>
        <v/>
      </c>
      <c r="B14" s="286" t="str">
        <f t="array" ref="B14">IFERROR(INDEX(Starter!$B$1:$B$66,LARGE((Starter!$G$1:$G$66=$C$4)*(ROW(Starter!$G$1:$G$66)),COUNTIF(Starter!$G$1:$G$66,$C$4)+1-ROW(E7))),"")</f>
        <v/>
      </c>
      <c r="C14" s="213" t="str">
        <f t="array" ref="C14">IFERROR(INDEX(Starter!$C$1:$C$66,LARGE((Starter!$G$1:$G$66=$C$4)*(ROW(Starter!$G$1:$G$66)),COUNTIF(Starter!$G$1:$G$66,$C$4)+1-ROW(F7))),"")</f>
        <v/>
      </c>
      <c r="D14" s="213" t="str">
        <f t="array" ref="D14">IFERROR(INDEX(Starter!$D$1:$D$66,LARGE((Starter!$G$1:$G$66=$C$4)*(ROW(Starter!$G$1:$G$66)),COUNTIF(Starter!$G$1:$G$66,$C$4)+1-ROW(G7))),"")</f>
        <v/>
      </c>
      <c r="E14" s="203" t="str">
        <f t="array" ref="E14">IFERROR(INDEX(Starter!$G$1:$G$66,LARGE((Starter!$G$1:$G$66=$C$4)*(ROW(Starter!$G$1:$G$66)),COUNTIF(Starter!$G$1:$G$66,$C$4)+1-ROW(G7))),"")</f>
        <v/>
      </c>
      <c r="F14" s="204"/>
      <c r="G14" s="205"/>
      <c r="H14" s="204"/>
      <c r="I14" s="205"/>
      <c r="J14" s="204"/>
      <c r="K14" s="205"/>
      <c r="L14" s="204"/>
      <c r="M14" s="205"/>
      <c r="P14" s="101"/>
    </row>
    <row r="15" spans="1:21" ht="27" customHeight="1">
      <c r="A15" s="174" t="str">
        <f t="array" ref="A15">IFERROR(INDEX(Starter!$A$1:$A$66,LARGE((Starter!$G$1:$G$66=$C$4)*(ROW(Starter!$G$1:$G$66)),COUNTIF(Starter!$G$1:$G$66,$C$4)+1-ROW(C8))),"")</f>
        <v/>
      </c>
      <c r="B15" s="286" t="str">
        <f t="array" ref="B15">IFERROR(INDEX(Starter!$B$1:$B$66,LARGE((Starter!$G$1:$G$66=$C$4)*(ROW(Starter!$G$1:$G$66)),COUNTIF(Starter!$G$1:$G$66,$C$4)+1-ROW(E8))),"")</f>
        <v/>
      </c>
      <c r="C15" s="213" t="str">
        <f t="array" ref="C15">IFERROR(INDEX(Starter!$C$1:$C$66,LARGE((Starter!$G$1:$G$66=$C$4)*(ROW(Starter!$G$1:$G$66)),COUNTIF(Starter!$G$1:$G$66,$C$4)+1-ROW(F8))),"")</f>
        <v/>
      </c>
      <c r="D15" s="213" t="str">
        <f t="array" ref="D15">IFERROR(INDEX(Starter!$D$1:$D$66,LARGE((Starter!$G$1:$G$66=$C$4)*(ROW(Starter!$G$1:$G$66)),COUNTIF(Starter!$G$1:$G$66,$C$4)+1-ROW(G8))),"")</f>
        <v/>
      </c>
      <c r="E15" s="203" t="str">
        <f t="array" ref="E15">IFERROR(INDEX(Starter!$G$1:$G$66,LARGE((Starter!$G$1:$G$66=$C$4)*(ROW(Starter!$G$1:$G$66)),COUNTIF(Starter!$G$1:$G$66,$C$4)+1-ROW(G8))),"")</f>
        <v/>
      </c>
      <c r="F15" s="204"/>
      <c r="G15" s="205"/>
      <c r="H15" s="204"/>
      <c r="I15" s="205"/>
      <c r="J15" s="204"/>
      <c r="K15" s="205"/>
      <c r="L15" s="204"/>
      <c r="M15" s="205"/>
      <c r="P15" s="101"/>
    </row>
    <row r="16" spans="1:21" ht="27" customHeight="1">
      <c r="A16" s="174" t="str">
        <f t="array" ref="A16">IFERROR(INDEX(Starter!$A$1:$A$66,LARGE((Starter!$G$1:$G$66=$C$4)*(ROW(Starter!$G$1:$G$66)),COUNTIF(Starter!$G$1:$G$66,$C$4)+1-ROW(C9))),"")</f>
        <v/>
      </c>
      <c r="B16" s="286" t="str">
        <f t="array" ref="B16">IFERROR(INDEX(Starter!$B$1:$B$66,LARGE((Starter!$G$1:$G$66=$C$4)*(ROW(Starter!$G$1:$G$66)),COUNTIF(Starter!$G$1:$G$66,$C$4)+1-ROW(E9))),"")</f>
        <v/>
      </c>
      <c r="C16" s="213" t="str">
        <f t="array" ref="C16">IFERROR(INDEX(Starter!$C$1:$C$66,LARGE((Starter!$G$1:$G$66=$C$4)*(ROW(Starter!$G$1:$G$66)),COUNTIF(Starter!$G$1:$G$66,$C$4)+1-ROW(F9))),"")</f>
        <v/>
      </c>
      <c r="D16" s="213" t="str">
        <f t="array" ref="D16">IFERROR(INDEX(Starter!$D$1:$D$66,LARGE((Starter!$G$1:$G$66=$C$4)*(ROW(Starter!$G$1:$G$66)),COUNTIF(Starter!$G$1:$G$66,$C$4)+1-ROW(G9))),"")</f>
        <v/>
      </c>
      <c r="E16" s="203" t="str">
        <f t="array" ref="E16">IFERROR(INDEX(Starter!$G$1:$G$66,LARGE((Starter!$G$1:$G$66=$C$4)*(ROW(Starter!$G$1:$G$66)),COUNTIF(Starter!$G$1:$G$66,$C$4)+1-ROW(G9))),"")</f>
        <v/>
      </c>
      <c r="F16" s="204"/>
      <c r="G16" s="205"/>
      <c r="H16" s="204"/>
      <c r="I16" s="205"/>
      <c r="J16" s="204"/>
      <c r="K16" s="205"/>
      <c r="L16" s="204"/>
      <c r="M16" s="205"/>
      <c r="P16" s="101"/>
    </row>
    <row r="17" spans="1:16" ht="27" customHeight="1">
      <c r="A17" s="174" t="str">
        <f t="array" ref="A17">IFERROR(INDEX(Starter!$A$1:$A$66,LARGE((Starter!$G$1:$G$66=$C$4)*(ROW(Starter!$G$1:$G$66)),COUNTIF(Starter!$G$1:$G$66,$C$4)+1-ROW(C10))),"")</f>
        <v/>
      </c>
      <c r="B17" s="286" t="str">
        <f t="array" ref="B17">IFERROR(INDEX(Starter!$B$1:$B$66,LARGE((Starter!$G$1:$G$66=$C$4)*(ROW(Starter!$G$1:$G$66)),COUNTIF(Starter!$G$1:$G$66,$C$4)+1-ROW(E10))),"")</f>
        <v/>
      </c>
      <c r="C17" s="213" t="str">
        <f t="array" ref="C17">IFERROR(INDEX(Starter!$C$1:$C$66,LARGE((Starter!$G$1:$G$66=$C$4)*(ROW(Starter!$G$1:$G$66)),COUNTIF(Starter!$G$1:$G$66,$C$4)+1-ROW(F10))),"")</f>
        <v/>
      </c>
      <c r="D17" s="213" t="str">
        <f t="array" ref="D17">IFERROR(INDEX(Starter!$D$1:$D$66,LARGE((Starter!$G$1:$G$66=$C$4)*(ROW(Starter!$G$1:$G$66)),COUNTIF(Starter!$G$1:$G$66,$C$4)+1-ROW(G10))),"")</f>
        <v/>
      </c>
      <c r="E17" s="203" t="str">
        <f t="array" ref="E17">IFERROR(INDEX(Starter!$G$1:$G$66,LARGE((Starter!$G$1:$G$66=$C$4)*(ROW(Starter!$G$1:$G$66)),COUNTIF(Starter!$G$1:$G$66,$C$4)+1-ROW(G10))),"")</f>
        <v/>
      </c>
      <c r="F17" s="204"/>
      <c r="G17" s="205"/>
      <c r="H17" s="204"/>
      <c r="I17" s="205"/>
      <c r="J17" s="204"/>
      <c r="K17" s="205"/>
      <c r="L17" s="204"/>
      <c r="M17" s="205"/>
      <c r="P17" s="101"/>
    </row>
    <row r="18" spans="1:16" ht="27" customHeight="1">
      <c r="A18" s="174" t="str">
        <f t="array" ref="A18">IFERROR(INDEX(Starter!$A$1:$A$66,LARGE((Starter!$G$1:$G$66=$C$4)*(ROW(Starter!$G$1:$G$66)),COUNTIF(Starter!$G$1:$G$66,$C$4)+1-ROW(C11))),"")</f>
        <v/>
      </c>
      <c r="B18" s="286" t="str">
        <f t="array" ref="B18">IFERROR(INDEX(Starter!$B$1:$B$66,LARGE((Starter!$G$1:$G$66=$C$4)*(ROW(Starter!$G$1:$G$66)),COUNTIF(Starter!$G$1:$G$66,$C$4)+1-ROW(E11))),"")</f>
        <v/>
      </c>
      <c r="C18" s="213" t="str">
        <f t="array" ref="C18">IFERROR(INDEX(Starter!$C$1:$C$66,LARGE((Starter!$G$1:$G$66=$C$4)*(ROW(Starter!$G$1:$G$66)),COUNTIF(Starter!$G$1:$G$66,$C$4)+1-ROW(F11))),"")</f>
        <v/>
      </c>
      <c r="D18" s="213" t="str">
        <f t="array" ref="D18">IFERROR(INDEX(Starter!$D$1:$D$66,LARGE((Starter!$G$1:$G$66=$C$4)*(ROW(Starter!$G$1:$G$66)),COUNTIF(Starter!$G$1:$G$66,$C$4)+1-ROW(G11))),"")</f>
        <v/>
      </c>
      <c r="E18" s="203" t="str">
        <f t="array" ref="E18">IFERROR(INDEX(Starter!$G$1:$G$66,LARGE((Starter!$G$1:$G$66=$C$4)*(ROW(Starter!$G$1:$G$66)),COUNTIF(Starter!$G$1:$G$66,$C$4)+1-ROW(G11))),"")</f>
        <v/>
      </c>
      <c r="F18" s="204"/>
      <c r="G18" s="205"/>
      <c r="H18" s="204"/>
      <c r="I18" s="205"/>
      <c r="J18" s="204"/>
      <c r="K18" s="205"/>
      <c r="L18" s="204"/>
      <c r="M18" s="205"/>
      <c r="P18" s="101"/>
    </row>
    <row r="19" spans="1:16" ht="27" customHeight="1">
      <c r="A19" s="174" t="str">
        <f t="array" ref="A19">IFERROR(INDEX(Starter!$A$1:$A$66,LARGE((Starter!$G$1:$G$66=$C$4)*(ROW(Starter!$G$1:$G$66)),COUNTIF(Starter!$G$1:$G$66,$C$4)+1-ROW(C12))),"")</f>
        <v/>
      </c>
      <c r="B19" s="286" t="str">
        <f t="array" ref="B19">IFERROR(INDEX(Starter!$B$1:$B$66,LARGE((Starter!$G$1:$G$66=$C$4)*(ROW(Starter!$G$1:$G$66)),COUNTIF(Starter!$G$1:$G$66,$C$4)+1-ROW(E12))),"")</f>
        <v/>
      </c>
      <c r="C19" s="213" t="str">
        <f t="array" ref="C19">IFERROR(INDEX(Starter!$C$1:$C$66,LARGE((Starter!$G$1:$G$66=$C$4)*(ROW(Starter!$G$1:$G$66)),COUNTIF(Starter!$G$1:$G$66,$C$4)+1-ROW(F12))),"")</f>
        <v/>
      </c>
      <c r="D19" s="213" t="str">
        <f t="array" ref="D19">IFERROR(INDEX(Starter!$D$1:$D$66,LARGE((Starter!$G$1:$G$66=$C$4)*(ROW(Starter!$G$1:$G$66)),COUNTIF(Starter!$G$1:$G$66,$C$4)+1-ROW(G12))),"")</f>
        <v/>
      </c>
      <c r="E19" s="203" t="str">
        <f t="array" ref="E19">IFERROR(INDEX(Starter!$G$1:$G$66,LARGE((Starter!$G$1:$G$66=$C$4)*(ROW(Starter!$G$1:$G$66)),COUNTIF(Starter!$G$1:$G$66,$C$4)+1-ROW(G12))),"")</f>
        <v/>
      </c>
      <c r="F19" s="204"/>
      <c r="G19" s="205"/>
      <c r="H19" s="204"/>
      <c r="I19" s="205"/>
      <c r="J19" s="204"/>
      <c r="K19" s="205"/>
      <c r="L19" s="204"/>
      <c r="M19" s="205"/>
      <c r="P19" s="101"/>
    </row>
    <row r="20" spans="1:16" ht="27" customHeight="1">
      <c r="A20" s="174" t="str">
        <f t="array" ref="A20">IFERROR(INDEX(Starter!$A$1:$A$66,LARGE((Starter!$G$1:$G$66=$C$4)*(ROW(Starter!$G$1:$G$66)),COUNTIF(Starter!$G$1:$G$66,$C$4)+1-ROW(C13))),"")</f>
        <v/>
      </c>
      <c r="B20" s="286" t="str">
        <f t="array" ref="B20">IFERROR(INDEX(Starter!$B$1:$B$66,LARGE((Starter!$G$1:$G$66=$C$4)*(ROW(Starter!$G$1:$G$66)),COUNTIF(Starter!$G$1:$G$66,$C$4)+1-ROW(E13))),"")</f>
        <v/>
      </c>
      <c r="C20" s="213" t="str">
        <f t="array" ref="C20">IFERROR(INDEX(Starter!$C$1:$C$66,LARGE((Starter!$G$1:$G$66=$C$4)*(ROW(Starter!$G$1:$G$66)),COUNTIF(Starter!$G$1:$G$66,$C$4)+1-ROW(F13))),"")</f>
        <v/>
      </c>
      <c r="D20" s="213" t="str">
        <f t="array" ref="D20">IFERROR(INDEX(Starter!$D$1:$D$66,LARGE((Starter!$G$1:$G$66=$C$4)*(ROW(Starter!$G$1:$G$66)),COUNTIF(Starter!$G$1:$G$66,$C$4)+1-ROW(G13))),"")</f>
        <v/>
      </c>
      <c r="E20" s="203" t="str">
        <f t="array" ref="E20">IFERROR(INDEX(Starter!$G$1:$G$66,LARGE((Starter!$G$1:$G$66=$C$4)*(ROW(Starter!$G$1:$G$66)),COUNTIF(Starter!$G$1:$G$66,$C$4)+1-ROW(G13))),"")</f>
        <v/>
      </c>
      <c r="F20" s="204"/>
      <c r="G20" s="205"/>
      <c r="H20" s="204"/>
      <c r="I20" s="205"/>
      <c r="J20" s="204"/>
      <c r="K20" s="205"/>
      <c r="L20" s="204"/>
      <c r="M20" s="205"/>
      <c r="P20" s="101"/>
    </row>
    <row r="21" spans="1:16" ht="27" customHeight="1">
      <c r="A21" s="174" t="str">
        <f t="array" ref="A21">IFERROR(INDEX(Starter!$A$1:$A$66,LARGE((Starter!$G$1:$G$66=$C$4)*(ROW(Starter!$G$1:$G$66)),COUNTIF(Starter!$G$1:$G$66,$C$4)+1-ROW(C14))),"")</f>
        <v/>
      </c>
      <c r="B21" s="286" t="str">
        <f t="array" ref="B21">IFERROR(INDEX(Starter!$B$1:$B$66,LARGE((Starter!$G$1:$G$66=$C$4)*(ROW(Starter!$G$1:$G$66)),COUNTIF(Starter!$G$1:$G$66,$C$4)+1-ROW(E14))),"")</f>
        <v/>
      </c>
      <c r="C21" s="213" t="str">
        <f t="array" ref="C21">IFERROR(INDEX(Starter!$C$1:$C$66,LARGE((Starter!$G$1:$G$66=$C$4)*(ROW(Starter!$G$1:$G$66)),COUNTIF(Starter!$G$1:$G$66,$C$4)+1-ROW(F14))),"")</f>
        <v/>
      </c>
      <c r="D21" s="213" t="str">
        <f t="array" ref="D21">IFERROR(INDEX(Starter!$D$1:$D$66,LARGE((Starter!$G$1:$G$66=$C$4)*(ROW(Starter!$G$1:$G$66)),COUNTIF(Starter!$G$1:$G$66,$C$4)+1-ROW(G14))),"")</f>
        <v/>
      </c>
      <c r="E21" s="203" t="str">
        <f t="array" ref="E21">IFERROR(INDEX(Starter!$G$1:$G$66,LARGE((Starter!$G$1:$G$66=$C$4)*(ROW(Starter!$G$1:$G$66)),COUNTIF(Starter!$G$1:$G$66,$C$4)+1-ROW(G14))),"")</f>
        <v/>
      </c>
      <c r="F21" s="204"/>
      <c r="G21" s="205"/>
      <c r="H21" s="204"/>
      <c r="I21" s="205"/>
      <c r="J21" s="204"/>
      <c r="K21" s="205"/>
      <c r="L21" s="204"/>
      <c r="M21" s="205"/>
    </row>
    <row r="22" spans="1:16" ht="27" customHeight="1">
      <c r="A22" s="174" t="str">
        <f t="array" ref="A22">IFERROR(INDEX(Starter!$A$1:$A$66,LARGE((Starter!$G$1:$G$66=$C$4)*(ROW(Starter!$G$1:$G$66)),COUNTIF(Starter!$G$1:$G$66,$C$4)+1-ROW(C15))),"")</f>
        <v/>
      </c>
      <c r="B22" s="286" t="str">
        <f t="array" ref="B22">IFERROR(INDEX(Starter!$B$1:$B$66,LARGE((Starter!$G$1:$G$66=$C$4)*(ROW(Starter!$G$1:$G$66)),COUNTIF(Starter!$G$1:$G$66,$C$4)+1-ROW(E15))),"")</f>
        <v/>
      </c>
      <c r="C22" s="213" t="str">
        <f t="array" ref="C22">IFERROR(INDEX(Starter!$C$1:$C$66,LARGE((Starter!$G$1:$G$66=$C$4)*(ROW(Starter!$G$1:$G$66)),COUNTIF(Starter!$G$1:$G$66,$C$4)+1-ROW(F15))),"")</f>
        <v/>
      </c>
      <c r="D22" s="213" t="str">
        <f t="array" ref="D22">IFERROR(INDEX(Starter!$D$1:$D$66,LARGE((Starter!$G$1:$G$66=$C$4)*(ROW(Starter!$G$1:$G$66)),COUNTIF(Starter!$G$1:$G$66,$C$4)+1-ROW(G15))),"")</f>
        <v/>
      </c>
      <c r="E22" s="203" t="str">
        <f t="array" ref="E22">IFERROR(INDEX(Starter!$G$1:$G$66,LARGE((Starter!$G$1:$G$66=$C$4)*(ROW(Starter!$G$1:$G$66)),COUNTIF(Starter!$G$1:$G$66,$C$4)+1-ROW(G15))),"")</f>
        <v/>
      </c>
      <c r="F22" s="204"/>
      <c r="G22" s="205"/>
      <c r="H22" s="204"/>
      <c r="I22" s="205"/>
      <c r="J22" s="204"/>
      <c r="K22" s="205"/>
      <c r="L22" s="204"/>
      <c r="M22" s="205"/>
    </row>
    <row r="23" spans="1:16" ht="27" customHeight="1">
      <c r="A23" s="174" t="str">
        <f t="array" ref="A23">IFERROR(INDEX(Starter!$A$1:$A$66,LARGE((Starter!$G$1:$G$66=$C$4)*(ROW(Starter!$G$1:$G$66)),COUNTIF(Starter!$G$1:$G$66,$C$4)+1-ROW(C16))),"")</f>
        <v/>
      </c>
      <c r="B23" s="286" t="str">
        <f t="array" ref="B23">IFERROR(INDEX(Starter!$B$1:$B$66,LARGE((Starter!$G$1:$G$66=$C$4)*(ROW(Starter!$G$1:$G$66)),COUNTIF(Starter!$G$1:$G$66,$C$4)+1-ROW(E16))),"")</f>
        <v/>
      </c>
      <c r="C23" s="213" t="str">
        <f t="array" ref="C23">IFERROR(INDEX(Starter!$C$1:$C$66,LARGE((Starter!$G$1:$G$66=$C$4)*(ROW(Starter!$G$1:$G$66)),COUNTIF(Starter!$G$1:$G$66,$C$4)+1-ROW(F16))),"")</f>
        <v/>
      </c>
      <c r="D23" s="213" t="str">
        <f t="array" ref="D23">IFERROR(INDEX(Starter!$D$1:$D$66,LARGE((Starter!$G$1:$G$66=$C$4)*(ROW(Starter!$G$1:$G$66)),COUNTIF(Starter!$G$1:$G$66,$C$4)+1-ROW(G16))),"")</f>
        <v/>
      </c>
      <c r="E23" s="203" t="str">
        <f t="array" ref="E23">IFERROR(INDEX(Starter!$G$1:$G$66,LARGE((Starter!$G$1:$G$66=$C$4)*(ROW(Starter!$G$1:$G$66)),COUNTIF(Starter!$G$1:$G$66,$C$4)+1-ROW(G16))),"")</f>
        <v/>
      </c>
      <c r="F23" s="204"/>
      <c r="G23" s="205"/>
      <c r="H23" s="204"/>
      <c r="I23" s="205"/>
      <c r="J23" s="204"/>
      <c r="K23" s="205"/>
      <c r="L23" s="204"/>
      <c r="M23" s="205"/>
    </row>
    <row r="24" spans="1:16" ht="27" customHeight="1">
      <c r="A24" s="174" t="str">
        <f t="array" ref="A24">IFERROR(INDEX(Starter!$A$1:$A$66,LARGE((Starter!$G$1:$G$66=$C$4)*(ROW(Starter!$G$1:$G$66)),COUNTIF(Starter!$G$1:$G$66,$C$4)+1-ROW(C17))),"")</f>
        <v/>
      </c>
      <c r="B24" s="286" t="str">
        <f t="array" ref="B24">IFERROR(INDEX(Starter!$B$1:$B$66,LARGE((Starter!$G$1:$G$66=$C$4)*(ROW(Starter!$G$1:$G$66)),COUNTIF(Starter!$G$1:$G$66,$C$4)+1-ROW(E17))),"")</f>
        <v/>
      </c>
      <c r="C24" s="213" t="str">
        <f t="array" ref="C24">IFERROR(INDEX(Starter!$C$1:$C$66,LARGE((Starter!$G$1:$G$66=$C$4)*(ROW(Starter!$G$1:$G$66)),COUNTIF(Starter!$G$1:$G$66,$C$4)+1-ROW(F17))),"")</f>
        <v/>
      </c>
      <c r="D24" s="213" t="str">
        <f t="array" ref="D24">IFERROR(INDEX(Starter!$D$1:$D$66,LARGE((Starter!$G$1:$G$66=$C$4)*(ROW(Starter!$G$1:$G$66)),COUNTIF(Starter!$G$1:$G$66,$C$4)+1-ROW(G17))),"")</f>
        <v/>
      </c>
      <c r="E24" s="203" t="str">
        <f t="array" ref="E24">IFERROR(INDEX(Starter!$G$1:$G$66,LARGE((Starter!$G$1:$G$66=$C$4)*(ROW(Starter!$G$1:$G$66)),COUNTIF(Starter!$G$1:$G$66,$C$4)+1-ROW(G17))),"")</f>
        <v/>
      </c>
      <c r="F24" s="204"/>
      <c r="G24" s="205"/>
      <c r="H24" s="204"/>
      <c r="I24" s="205"/>
      <c r="J24" s="204"/>
      <c r="K24" s="205"/>
      <c r="L24" s="204"/>
      <c r="M24" s="205"/>
    </row>
    <row r="25" spans="1:16" ht="27" customHeight="1">
      <c r="A25" s="174" t="str">
        <f t="array" ref="A25">IFERROR(INDEX(Starter!$A$1:$A$66,LARGE((Starter!$G$1:$G$66=$C$4)*(ROW(Starter!$G$1:$G$66)),COUNTIF(Starter!$G$1:$G$66,$C$4)+1-ROW(C18))),"")</f>
        <v/>
      </c>
      <c r="B25" s="286" t="str">
        <f t="array" ref="B25">IFERROR(INDEX(Starter!$B$1:$B$66,LARGE((Starter!$G$1:$G$66=$C$4)*(ROW(Starter!$G$1:$G$66)),COUNTIF(Starter!$G$1:$G$66,$C$4)+1-ROW(E18))),"")</f>
        <v/>
      </c>
      <c r="C25" s="213" t="str">
        <f t="array" ref="C25">IFERROR(INDEX(Starter!$C$1:$C$66,LARGE((Starter!$G$1:$G$66=$C$4)*(ROW(Starter!$G$1:$G$66)),COUNTIF(Starter!$G$1:$G$66,$C$4)+1-ROW(F18))),"")</f>
        <v/>
      </c>
      <c r="D25" s="213" t="str">
        <f t="array" ref="D25">IFERROR(INDEX(Starter!$D$1:$D$66,LARGE((Starter!$G$1:$G$66=$C$4)*(ROW(Starter!$G$1:$G$66)),COUNTIF(Starter!$G$1:$G$66,$C$4)+1-ROW(G18))),"")</f>
        <v/>
      </c>
      <c r="E25" s="203" t="str">
        <f t="array" ref="E25">IFERROR(INDEX(Starter!$G$1:$G$66,LARGE((Starter!$G$1:$G$66=$C$4)*(ROW(Starter!$G$1:$G$66)),COUNTIF(Starter!$G$1:$G$66,$C$4)+1-ROW(G18))),"")</f>
        <v/>
      </c>
      <c r="F25" s="204"/>
      <c r="G25" s="205"/>
      <c r="H25" s="204"/>
      <c r="I25" s="205"/>
      <c r="J25" s="204"/>
      <c r="K25" s="205"/>
      <c r="L25" s="204"/>
      <c r="M25" s="205"/>
    </row>
    <row r="26" spans="1:16" ht="27" customHeight="1">
      <c r="A26" s="174" t="str">
        <f t="array" ref="A26">IFERROR(INDEX(Starter!$A$1:$A$66,LARGE((Starter!$G$1:$G$66=$C$4)*(ROW(Starter!$G$1:$G$66)),COUNTIF(Starter!$G$1:$G$66,$C$4)+1-ROW(C19))),"")</f>
        <v/>
      </c>
      <c r="B26" s="286" t="str">
        <f t="array" ref="B26">IFERROR(INDEX(Starter!$B$1:$B$66,LARGE((Starter!$G$1:$G$66=$C$4)*(ROW(Starter!$G$1:$G$66)),COUNTIF(Starter!$G$1:$G$66,$C$4)+1-ROW(E19))),"")</f>
        <v/>
      </c>
      <c r="C26" s="213" t="str">
        <f t="array" ref="C26">IFERROR(INDEX(Starter!$C$1:$C$66,LARGE((Starter!$G$1:$G$66=$C$4)*(ROW(Starter!$G$1:$G$66)),COUNTIF(Starter!$G$1:$G$66,$C$4)+1-ROW(F19))),"")</f>
        <v/>
      </c>
      <c r="D26" s="213" t="str">
        <f t="array" ref="D26">IFERROR(INDEX(Starter!$D$1:$D$66,LARGE((Starter!$G$1:$G$66=$C$4)*(ROW(Starter!$G$1:$G$66)),COUNTIF(Starter!$G$1:$G$66,$C$4)+1-ROW(G19))),"")</f>
        <v/>
      </c>
      <c r="E26" s="203" t="str">
        <f t="array" ref="E26">IFERROR(INDEX(Starter!$G$1:$G$66,LARGE((Starter!$G$1:$G$66=$C$4)*(ROW(Starter!$G$1:$G$66)),COUNTIF(Starter!$G$1:$G$66,$C$4)+1-ROW(G19))),"")</f>
        <v/>
      </c>
      <c r="F26" s="204"/>
      <c r="G26" s="205"/>
      <c r="H26" s="204"/>
      <c r="I26" s="205"/>
      <c r="J26" s="204"/>
      <c r="K26" s="205"/>
      <c r="L26" s="204"/>
      <c r="M26" s="205"/>
    </row>
    <row r="27" spans="1:16" ht="27" customHeight="1">
      <c r="A27" s="174" t="str">
        <f t="array" ref="A27">IFERROR(INDEX(Starter!$A$1:$A$66,LARGE((Starter!$G$1:$G$66=$C$4)*(ROW(Starter!$G$1:$G$66)),COUNTIF(Starter!$G$1:$G$66,$C$4)+1-ROW(C20))),"")</f>
        <v/>
      </c>
      <c r="B27" s="286" t="str">
        <f t="array" ref="B27">IFERROR(INDEX(Starter!$B$1:$B$66,LARGE((Starter!$G$1:$G$66=$C$4)*(ROW(Starter!$G$1:$G$66)),COUNTIF(Starter!$G$1:$G$66,$C$4)+1-ROW(E20))),"")</f>
        <v/>
      </c>
      <c r="C27" s="213" t="str">
        <f t="array" ref="C27">IFERROR(INDEX(Starter!$C$1:$C$66,LARGE((Starter!$G$1:$G$66=$C$4)*(ROW(Starter!$G$1:$G$66)),COUNTIF(Starter!$G$1:$G$66,$C$4)+1-ROW(F20))),"")</f>
        <v/>
      </c>
      <c r="D27" s="213" t="str">
        <f t="array" ref="D27">IFERROR(INDEX(Starter!$D$1:$D$66,LARGE((Starter!$G$1:$G$66=$C$4)*(ROW(Starter!$G$1:$G$66)),COUNTIF(Starter!$G$1:$G$66,$C$4)+1-ROW(G20))),"")</f>
        <v/>
      </c>
      <c r="E27" s="203" t="str">
        <f t="array" ref="E27">IFERROR(INDEX(Starter!$G$1:$G$66,LARGE((Starter!$G$1:$G$66=$C$4)*(ROW(Starter!$G$1:$G$66)),COUNTIF(Starter!$G$1:$G$66,$C$4)+1-ROW(G20))),"")</f>
        <v/>
      </c>
      <c r="F27" s="204"/>
      <c r="G27" s="205"/>
      <c r="H27" s="204"/>
      <c r="I27" s="205"/>
      <c r="J27" s="204"/>
      <c r="K27" s="205"/>
      <c r="L27" s="204"/>
      <c r="M27" s="205"/>
    </row>
    <row r="28" spans="1:16" ht="27" customHeight="1">
      <c r="A28" s="174" t="str">
        <f t="array" ref="A28">IFERROR(INDEX(Starter!$A$1:$A$66,LARGE((Starter!$G$1:$G$66=$C$4)*(ROW(Starter!$G$1:$G$66)),COUNTIF(Starter!$G$1:$G$66,$C$4)+1-ROW(C21))),"")</f>
        <v/>
      </c>
      <c r="B28" s="286" t="str">
        <f t="array" ref="B28">IFERROR(INDEX(Starter!$B$1:$B$66,LARGE((Starter!$G$1:$G$66=$C$4)*(ROW(Starter!$G$1:$G$66)),COUNTIF(Starter!$G$1:$G$66,$C$4)+1-ROW(E21))),"")</f>
        <v/>
      </c>
      <c r="C28" s="213" t="str">
        <f t="array" ref="C28">IFERROR(INDEX(Starter!$C$1:$C$66,LARGE((Starter!$G$1:$G$66=$C$4)*(ROW(Starter!$G$1:$G$66)),COUNTIF(Starter!$G$1:$G$66,$C$4)+1-ROW(F21))),"")</f>
        <v/>
      </c>
      <c r="D28" s="213" t="str">
        <f t="array" ref="D28">IFERROR(INDEX(Starter!$D$1:$D$66,LARGE((Starter!$G$1:$G$66=$C$4)*(ROW(Starter!$G$1:$G$66)),COUNTIF(Starter!$G$1:$G$66,$C$4)+1-ROW(G21))),"")</f>
        <v/>
      </c>
      <c r="E28" s="203" t="str">
        <f t="array" ref="E28">IFERROR(INDEX(Starter!$G$1:$G$66,LARGE((Starter!$G$1:$G$66=$C$4)*(ROW(Starter!$G$1:$G$66)),COUNTIF(Starter!$G$1:$G$66,$C$4)+1-ROW(G21))),"")</f>
        <v/>
      </c>
      <c r="F28" s="204"/>
      <c r="G28" s="205"/>
      <c r="H28" s="204"/>
      <c r="I28" s="205"/>
      <c r="J28" s="204"/>
      <c r="K28" s="205"/>
      <c r="L28" s="204"/>
      <c r="M28" s="205"/>
    </row>
    <row r="29" spans="1:16" ht="27" customHeight="1">
      <c r="A29" s="174" t="str">
        <f t="array" ref="A29">IFERROR(INDEX(Starter!$A$1:$A$66,LARGE((Starter!$G$1:$G$66=$C$4)*(ROW(Starter!$G$1:$G$66)),COUNTIF(Starter!$G$1:$G$66,$C$4)+1-ROW(C22))),"")</f>
        <v/>
      </c>
      <c r="B29" s="286" t="str">
        <f t="array" ref="B29">IFERROR(INDEX(Starter!$B$1:$B$66,LARGE((Starter!$G$1:$G$66=$C$4)*(ROW(Starter!$G$1:$G$66)),COUNTIF(Starter!$G$1:$G$66,$C$4)+1-ROW(E22))),"")</f>
        <v/>
      </c>
      <c r="C29" s="213" t="str">
        <f t="array" ref="C29">IFERROR(INDEX(Starter!$C$1:$C$66,LARGE((Starter!$G$1:$G$66=$C$4)*(ROW(Starter!$G$1:$G$66)),COUNTIF(Starter!$G$1:$G$66,$C$4)+1-ROW(F22))),"")</f>
        <v/>
      </c>
      <c r="D29" s="213" t="str">
        <f t="array" ref="D29">IFERROR(INDEX(Starter!$D$1:$D$66,LARGE((Starter!$G$1:$G$66=$C$4)*(ROW(Starter!$G$1:$G$66)),COUNTIF(Starter!$G$1:$G$66,$C$4)+1-ROW(G22))),"")</f>
        <v/>
      </c>
      <c r="E29" s="203" t="str">
        <f t="array" ref="E29">IFERROR(INDEX(Starter!$G$1:$G$66,LARGE((Starter!$G$1:$G$66=$C$4)*(ROW(Starter!$G$1:$G$66)),COUNTIF(Starter!$G$1:$G$66,$C$4)+1-ROW(G22))),"")</f>
        <v/>
      </c>
      <c r="F29" s="204"/>
      <c r="G29" s="205"/>
      <c r="H29" s="204"/>
      <c r="I29" s="205"/>
      <c r="J29" s="204"/>
      <c r="K29" s="205"/>
      <c r="L29" s="204"/>
      <c r="M29" s="205"/>
    </row>
    <row r="30" spans="1:16" ht="27" customHeight="1">
      <c r="A30" s="174" t="str">
        <f t="array" ref="A30">IFERROR(INDEX(Starter!$A$1:$A$66,LARGE((Starter!$G$1:$G$66=$C$4)*(ROW(Starter!$G$1:$G$66)),COUNTIF(Starter!$G$1:$G$66,$C$4)+1-ROW(C23))),"")</f>
        <v/>
      </c>
      <c r="B30" s="286" t="str">
        <f t="array" ref="B30">IFERROR(INDEX(Starter!$B$1:$B$66,LARGE((Starter!$G$1:$G$66=$C$4)*(ROW(Starter!$G$1:$G$66)),COUNTIF(Starter!$G$1:$G$66,$C$4)+1-ROW(E23))),"")</f>
        <v/>
      </c>
      <c r="C30" s="213" t="str">
        <f t="array" ref="C30">IFERROR(INDEX(Starter!$C$1:$C$66,LARGE((Starter!$G$1:$G$66=$C$4)*(ROW(Starter!$G$1:$G$66)),COUNTIF(Starter!$G$1:$G$66,$C$4)+1-ROW(F23))),"")</f>
        <v/>
      </c>
      <c r="D30" s="213" t="str">
        <f t="array" ref="D30">IFERROR(INDEX(Starter!$D$1:$D$66,LARGE((Starter!$G$1:$G$66=$C$4)*(ROW(Starter!$G$1:$G$66)),COUNTIF(Starter!$G$1:$G$66,$C$4)+1-ROW(G23))),"")</f>
        <v/>
      </c>
      <c r="E30" s="203" t="str">
        <f t="array" ref="E30">IFERROR(INDEX(Starter!$G$1:$G$66,LARGE((Starter!$G$1:$G$66=$C$4)*(ROW(Starter!$G$1:$G$66)),COUNTIF(Starter!$G$1:$G$66,$C$4)+1-ROW(G23))),"")</f>
        <v/>
      </c>
      <c r="F30" s="204"/>
      <c r="G30" s="205"/>
      <c r="H30" s="204"/>
      <c r="I30" s="205"/>
      <c r="J30" s="204"/>
      <c r="K30" s="205"/>
      <c r="L30" s="204"/>
      <c r="M30" s="205"/>
    </row>
    <row r="31" spans="1:16" ht="27" customHeight="1">
      <c r="A31" s="174" t="str">
        <f t="array" ref="A31">IFERROR(INDEX(Starter!$A$1:$A$66,LARGE((Starter!$G$1:$G$66=$C$4)*(ROW(Starter!$G$1:$G$66)),COUNTIF(Starter!$G$1:$G$66,$C$4)+1-ROW(C24))),"")</f>
        <v/>
      </c>
      <c r="B31" s="286" t="str">
        <f t="array" ref="B31">IFERROR(INDEX(Starter!$B$1:$B$66,LARGE((Starter!$G$1:$G$66=$C$4)*(ROW(Starter!$G$1:$G$66)),COUNTIF(Starter!$G$1:$G$66,$C$4)+1-ROW(E24))),"")</f>
        <v/>
      </c>
      <c r="C31" s="213" t="str">
        <f t="array" ref="C31">IFERROR(INDEX(Starter!$C$1:$C$66,LARGE((Starter!$G$1:$G$66=$C$4)*(ROW(Starter!$G$1:$G$66)),COUNTIF(Starter!$G$1:$G$66,$C$4)+1-ROW(F24))),"")</f>
        <v/>
      </c>
      <c r="D31" s="213" t="str">
        <f t="array" ref="D31">IFERROR(INDEX(Starter!$D$1:$D$66,LARGE((Starter!$G$1:$G$66=$C$4)*(ROW(Starter!$G$1:$G$66)),COUNTIF(Starter!$G$1:$G$66,$C$4)+1-ROW(G24))),"")</f>
        <v/>
      </c>
      <c r="E31" s="203" t="str">
        <f t="array" ref="E31">IFERROR(INDEX(Starter!$G$1:$G$66,LARGE((Starter!$G$1:$G$66=$C$4)*(ROW(Starter!$G$1:$G$66)),COUNTIF(Starter!$G$1:$G$66,$C$4)+1-ROW(G24))),"")</f>
        <v/>
      </c>
      <c r="F31" s="204"/>
      <c r="G31" s="205"/>
      <c r="H31" s="204"/>
      <c r="I31" s="205"/>
      <c r="J31" s="204"/>
      <c r="K31" s="205"/>
      <c r="L31" s="204"/>
      <c r="M31" s="205"/>
    </row>
    <row r="32" spans="1:16" ht="27" customHeight="1">
      <c r="A32" s="174" t="str">
        <f t="array" ref="A32">IFERROR(INDEX(Starter!$A$1:$A$66,LARGE((Starter!$G$1:$G$66=$C$4)*(ROW(Starter!$G$1:$G$66)),COUNTIF(Starter!$G$1:$G$66,$C$4)+1-ROW(C25))),"")</f>
        <v/>
      </c>
      <c r="B32" s="286" t="str">
        <f t="array" ref="B32">IFERROR(INDEX(Starter!$B$1:$B$66,LARGE((Starter!$G$1:$G$66=$C$4)*(ROW(Starter!$G$1:$G$66)),COUNTIF(Starter!$G$1:$G$66,$C$4)+1-ROW(E25))),"")</f>
        <v/>
      </c>
      <c r="C32" s="213" t="str">
        <f t="array" ref="C32">IFERROR(INDEX(Starter!$C$1:$C$66,LARGE((Starter!$G$1:$G$66=$C$4)*(ROW(Starter!$G$1:$G$66)),COUNTIF(Starter!$G$1:$G$66,$C$4)+1-ROW(F25))),"")</f>
        <v/>
      </c>
      <c r="D32" s="213" t="str">
        <f t="array" ref="D32">IFERROR(INDEX(Starter!$D$1:$D$66,LARGE((Starter!$G$1:$G$66=$C$4)*(ROW(Starter!$G$1:$G$66)),COUNTIF(Starter!$G$1:$G$66,$C$4)+1-ROW(G25))),"")</f>
        <v/>
      </c>
      <c r="E32" s="203" t="str">
        <f t="array" ref="E32">IFERROR(INDEX(Starter!$G$1:$G$66,LARGE((Starter!$G$1:$G$66=$C$4)*(ROW(Starter!$G$1:$G$66)),COUNTIF(Starter!$G$1:$G$66,$C$4)+1-ROW(G25))),"")</f>
        <v/>
      </c>
      <c r="F32" s="204"/>
      <c r="G32" s="205"/>
      <c r="H32" s="204"/>
      <c r="I32" s="205"/>
      <c r="J32" s="204"/>
      <c r="K32" s="205"/>
      <c r="L32" s="204"/>
      <c r="M32" s="205"/>
    </row>
    <row r="33" spans="1:13" ht="27" customHeight="1">
      <c r="A33" s="174" t="str">
        <f t="array" ref="A33">IFERROR(INDEX(Starter!$A$1:$A$66,LARGE((Starter!$G$1:$G$66=$C$4)*(ROW(Starter!$G$1:$G$66)),COUNTIF(Starter!$G$1:$G$66,$C$4)+1-ROW(C26))),"")</f>
        <v/>
      </c>
      <c r="B33" s="286" t="str">
        <f t="array" ref="B33">IFERROR(INDEX(Starter!$B$1:$B$66,LARGE((Starter!$G$1:$G$66=$C$4)*(ROW(Starter!$G$1:$G$66)),COUNTIF(Starter!$G$1:$G$66,$C$4)+1-ROW(E26))),"")</f>
        <v/>
      </c>
      <c r="C33" s="213" t="str">
        <f t="array" ref="C33">IFERROR(INDEX(Starter!$C$1:$C$66,LARGE((Starter!$G$1:$G$66=$C$4)*(ROW(Starter!$G$1:$G$66)),COUNTIF(Starter!$G$1:$G$66,$C$4)+1-ROW(F26))),"")</f>
        <v/>
      </c>
      <c r="D33" s="213" t="str">
        <f t="array" ref="D33">IFERROR(INDEX(Starter!$D$1:$D$66,LARGE((Starter!$G$1:$G$66=$C$4)*(ROW(Starter!$G$1:$G$66)),COUNTIF(Starter!$G$1:$G$66,$C$4)+1-ROW(G26))),"")</f>
        <v/>
      </c>
      <c r="E33" s="203" t="str">
        <f t="array" ref="E33">IFERROR(INDEX(Starter!$G$1:$G$66,LARGE((Starter!$G$1:$G$66=$C$4)*(ROW(Starter!$G$1:$G$66)),COUNTIF(Starter!$G$1:$G$66,$C$4)+1-ROW(G26))),"")</f>
        <v/>
      </c>
      <c r="F33" s="204"/>
      <c r="G33" s="205"/>
      <c r="H33" s="204"/>
      <c r="I33" s="205"/>
      <c r="J33" s="204"/>
      <c r="K33" s="205"/>
      <c r="L33" s="204"/>
      <c r="M33" s="205"/>
    </row>
    <row r="34" spans="1:13" ht="27" customHeight="1">
      <c r="A34" s="174" t="str">
        <f t="array" ref="A34">IFERROR(INDEX(Starter!$A$1:$A$66,LARGE((Starter!$G$1:$G$66=$C$4)*(ROW(Starter!$G$1:$G$66)),COUNTIF(Starter!$G$1:$G$66,$C$4)+1-ROW(C27))),"")</f>
        <v/>
      </c>
      <c r="B34" s="286" t="str">
        <f t="array" ref="B34">IFERROR(INDEX(Starter!$B$1:$B$66,LARGE((Starter!$G$1:$G$66=$C$4)*(ROW(Starter!$G$1:$G$66)),COUNTIF(Starter!$G$1:$G$66,$C$4)+1-ROW(E27))),"")</f>
        <v/>
      </c>
      <c r="C34" s="213" t="str">
        <f t="array" ref="C34">IFERROR(INDEX(Starter!$C$1:$C$66,LARGE((Starter!$G$1:$G$66=$C$4)*(ROW(Starter!$G$1:$G$66)),COUNTIF(Starter!$G$1:$G$66,$C$4)+1-ROW(F27))),"")</f>
        <v/>
      </c>
      <c r="D34" s="213" t="str">
        <f t="array" ref="D34">IFERROR(INDEX(Starter!$D$1:$D$66,LARGE((Starter!$G$1:$G$66=$C$4)*(ROW(Starter!$G$1:$G$66)),COUNTIF(Starter!$G$1:$G$66,$C$4)+1-ROW(G27))),"")</f>
        <v/>
      </c>
      <c r="E34" s="203" t="str">
        <f t="array" ref="E34">IFERROR(INDEX(Starter!$G$1:$G$66,LARGE((Starter!$G$1:$G$66=$C$4)*(ROW(Starter!$G$1:$G$66)),COUNTIF(Starter!$G$1:$G$66,$C$4)+1-ROW(G27))),"")</f>
        <v/>
      </c>
      <c r="F34" s="204"/>
      <c r="G34" s="205"/>
      <c r="H34" s="204"/>
      <c r="I34" s="205"/>
      <c r="J34" s="204"/>
      <c r="K34" s="205"/>
      <c r="L34" s="204"/>
      <c r="M34" s="205"/>
    </row>
    <row r="35" spans="1:13" ht="27" customHeight="1">
      <c r="A35" s="174" t="str">
        <f t="array" ref="A35">IFERROR(INDEX(Starter!$A$1:$A$66,LARGE((Starter!$G$1:$G$66=$C$4)*(ROW(Starter!$G$1:$G$66)),COUNTIF(Starter!$G$1:$G$66,$C$4)+1-ROW(C28))),"")</f>
        <v/>
      </c>
      <c r="B35" s="286" t="str">
        <f t="array" ref="B35">IFERROR(INDEX(Starter!$B$1:$B$66,LARGE((Starter!$G$1:$G$66=$C$4)*(ROW(Starter!$G$1:$G$66)),COUNTIF(Starter!$G$1:$G$66,$C$4)+1-ROW(E28))),"")</f>
        <v/>
      </c>
      <c r="C35" s="213" t="str">
        <f t="array" ref="C35">IFERROR(INDEX(Starter!$C$1:$C$66,LARGE((Starter!$G$1:$G$66=$C$4)*(ROW(Starter!$G$1:$G$66)),COUNTIF(Starter!$G$1:$G$66,$C$4)+1-ROW(F28))),"")</f>
        <v/>
      </c>
      <c r="D35" s="213" t="str">
        <f t="array" ref="D35">IFERROR(INDEX(Starter!$D$1:$D$66,LARGE((Starter!$G$1:$G$66=$C$4)*(ROW(Starter!$G$1:$G$66)),COUNTIF(Starter!$G$1:$G$66,$C$4)+1-ROW(G28))),"")</f>
        <v/>
      </c>
      <c r="E35" s="203" t="str">
        <f t="array" ref="E35">IFERROR(INDEX(Starter!$G$1:$G$66,LARGE((Starter!$G$1:$G$66=$C$4)*(ROW(Starter!$G$1:$G$66)),COUNTIF(Starter!$G$1:$G$66,$C$4)+1-ROW(G28))),"")</f>
        <v/>
      </c>
      <c r="F35" s="204"/>
      <c r="G35" s="205"/>
      <c r="H35" s="204"/>
      <c r="I35" s="205"/>
      <c r="J35" s="204"/>
      <c r="K35" s="205"/>
      <c r="L35" s="204"/>
      <c r="M35" s="205"/>
    </row>
    <row r="36" spans="1:13" ht="27" customHeight="1">
      <c r="A36" s="174" t="str">
        <f t="array" ref="A36">IFERROR(INDEX(Starter!$A$1:$A$66,LARGE((Starter!$G$1:$G$66=$C$4)*(ROW(Starter!$G$1:$G$66)),COUNTIF(Starter!$G$1:$G$66,$C$4)+1-ROW(C29))),"")</f>
        <v/>
      </c>
      <c r="B36" s="286" t="str">
        <f t="array" ref="B36">IFERROR(INDEX(Starter!$B$1:$B$66,LARGE((Starter!$G$1:$G$66=$C$4)*(ROW(Starter!$G$1:$G$66)),COUNTIF(Starter!$G$1:$G$66,$C$4)+1-ROW(E29))),"")</f>
        <v/>
      </c>
      <c r="C36" s="213" t="str">
        <f t="array" ref="C36">IFERROR(INDEX(Starter!$C$1:$C$66,LARGE((Starter!$G$1:$G$66=$C$4)*(ROW(Starter!$G$1:$G$66)),COUNTIF(Starter!$G$1:$G$66,$C$4)+1-ROW(F29))),"")</f>
        <v/>
      </c>
      <c r="D36" s="213" t="str">
        <f t="array" ref="D36">IFERROR(INDEX(Starter!$D$1:$D$66,LARGE((Starter!$G$1:$G$66=$C$4)*(ROW(Starter!$G$1:$G$66)),COUNTIF(Starter!$G$1:$G$66,$C$4)+1-ROW(G29))),"")</f>
        <v/>
      </c>
      <c r="E36" s="203" t="str">
        <f t="array" ref="E36">IFERROR(INDEX(Starter!$G$1:$G$66,LARGE((Starter!$G$1:$G$66=$C$4)*(ROW(Starter!$G$1:$G$66)),COUNTIF(Starter!$G$1:$G$66,$C$4)+1-ROW(G29))),"")</f>
        <v/>
      </c>
      <c r="F36" s="204"/>
      <c r="G36" s="205"/>
      <c r="H36" s="204"/>
      <c r="I36" s="205"/>
      <c r="J36" s="204"/>
      <c r="K36" s="205"/>
      <c r="L36" s="204"/>
      <c r="M36" s="205"/>
    </row>
    <row r="37" spans="1:13" ht="27" customHeight="1">
      <c r="A37" s="174" t="str">
        <f t="array" ref="A37">IFERROR(INDEX(Starter!$A$1:$A$66,LARGE((Starter!$G$1:$G$66=$C$4)*(ROW(Starter!$G$1:$G$66)),COUNTIF(Starter!$G$1:$G$66,$C$4)+1-ROW(C30))),"")</f>
        <v/>
      </c>
      <c r="B37" s="286" t="str">
        <f t="array" ref="B37">IFERROR(INDEX(Starter!$B$1:$B$66,LARGE((Starter!$G$1:$G$66=$C$4)*(ROW(Starter!$G$1:$G$66)),COUNTIF(Starter!$G$1:$G$66,$C$4)+1-ROW(E30))),"")</f>
        <v/>
      </c>
      <c r="C37" s="213" t="str">
        <f t="array" ref="C37">IFERROR(INDEX(Starter!$C$1:$C$66,LARGE((Starter!$G$1:$G$66=$C$4)*(ROW(Starter!$G$1:$G$66)),COUNTIF(Starter!$G$1:$G$66,$C$4)+1-ROW(F30))),"")</f>
        <v/>
      </c>
      <c r="D37" s="213" t="str">
        <f t="array" ref="D37">IFERROR(INDEX(Starter!$D$1:$D$66,LARGE((Starter!$G$1:$G$66=$C$4)*(ROW(Starter!$G$1:$G$66)),COUNTIF(Starter!$G$1:$G$66,$C$4)+1-ROW(G30))),"")</f>
        <v/>
      </c>
      <c r="E37" s="203" t="str">
        <f t="array" ref="E37">IFERROR(INDEX(Starter!$G$1:$G$66,LARGE((Starter!$G$1:$G$66=$C$4)*(ROW(Starter!$G$1:$G$66)),COUNTIF(Starter!$G$1:$G$66,$C$4)+1-ROW(G30))),"")</f>
        <v/>
      </c>
      <c r="F37" s="204"/>
      <c r="G37" s="205"/>
      <c r="H37" s="204"/>
      <c r="I37" s="205"/>
      <c r="J37" s="204"/>
      <c r="K37" s="205"/>
      <c r="L37" s="204"/>
      <c r="M37" s="205"/>
    </row>
    <row r="38" spans="1:13" ht="27" customHeight="1">
      <c r="A38" s="174" t="str">
        <f t="array" ref="A38">IFERROR(INDEX(Starter!$A$1:$A$66,LARGE((Starter!$G$1:$G$66=$C$4)*(ROW(Starter!$G$1:$G$66)),COUNTIF(Starter!$G$1:$G$66,$C$4)+1-ROW(C31))),"")</f>
        <v/>
      </c>
      <c r="B38" s="286" t="str">
        <f t="array" ref="B38">IFERROR(INDEX(Starter!$B$1:$B$66,LARGE((Starter!$G$1:$G$66=$C$4)*(ROW(Starter!$G$1:$G$66)),COUNTIF(Starter!$G$1:$G$66,$C$4)+1-ROW(E31))),"")</f>
        <v/>
      </c>
      <c r="C38" s="213" t="str">
        <f t="array" ref="C38">IFERROR(INDEX(Starter!$C$1:$C$66,LARGE((Starter!$G$1:$G$66=$C$4)*(ROW(Starter!$G$1:$G$66)),COUNTIF(Starter!$G$1:$G$66,$C$4)+1-ROW(F31))),"")</f>
        <v/>
      </c>
      <c r="D38" s="213" t="str">
        <f t="array" ref="D38">IFERROR(INDEX(Starter!$D$1:$D$66,LARGE((Starter!$G$1:$G$66=$C$4)*(ROW(Starter!$G$1:$G$66)),COUNTIF(Starter!$G$1:$G$66,$C$4)+1-ROW(G31))),"")</f>
        <v/>
      </c>
      <c r="E38" s="203" t="str">
        <f t="array" ref="E38">IFERROR(INDEX(Starter!$G$1:$G$66,LARGE((Starter!$G$1:$G$66=$C$4)*(ROW(Starter!$G$1:$G$66)),COUNTIF(Starter!$G$1:$G$66,$C$4)+1-ROW(G31))),"")</f>
        <v/>
      </c>
      <c r="F38" s="204"/>
      <c r="G38" s="205"/>
      <c r="H38" s="204"/>
      <c r="I38" s="205"/>
      <c r="J38" s="204"/>
      <c r="K38" s="205"/>
      <c r="L38" s="204"/>
      <c r="M38" s="205"/>
    </row>
    <row r="39" spans="1:13" ht="27" customHeight="1">
      <c r="A39" s="174" t="str">
        <f t="array" ref="A39">IFERROR(INDEX(Starter!$A$1:$A$66,LARGE((Starter!$G$1:$G$66=$C$4)*(ROW(Starter!$G$1:$G$66)),COUNTIF(Starter!$G$1:$G$66,$C$4)+1-ROW(C32))),"")</f>
        <v/>
      </c>
      <c r="B39" s="286" t="str">
        <f t="array" ref="B39">IFERROR(INDEX(Starter!$B$1:$B$66,LARGE((Starter!$G$1:$G$66=$C$4)*(ROW(Starter!$G$1:$G$66)),COUNTIF(Starter!$G$1:$G$66,$C$4)+1-ROW(E32))),"")</f>
        <v/>
      </c>
      <c r="C39" s="213" t="str">
        <f t="array" ref="C39">IFERROR(INDEX(Starter!$C$1:$C$66,LARGE((Starter!$G$1:$G$66=$C$4)*(ROW(Starter!$G$1:$G$66)),COUNTIF(Starter!$G$1:$G$66,$C$4)+1-ROW(F32))),"")</f>
        <v/>
      </c>
      <c r="D39" s="213" t="str">
        <f t="array" ref="D39">IFERROR(INDEX(Starter!$D$1:$D$66,LARGE((Starter!$G$1:$G$66=$C$4)*(ROW(Starter!$G$1:$G$66)),COUNTIF(Starter!$G$1:$G$66,$C$4)+1-ROW(G32))),"")</f>
        <v/>
      </c>
      <c r="E39" s="203" t="str">
        <f t="array" ref="E39">IFERROR(INDEX(Starter!$G$1:$G$66,LARGE((Starter!$G$1:$G$66=$C$4)*(ROW(Starter!$G$1:$G$66)),COUNTIF(Starter!$G$1:$G$66,$C$4)+1-ROW(G32))),"")</f>
        <v/>
      </c>
      <c r="F39" s="204"/>
      <c r="G39" s="205"/>
      <c r="H39" s="204"/>
      <c r="I39" s="205"/>
      <c r="J39" s="204"/>
      <c r="K39" s="205"/>
      <c r="L39" s="204"/>
      <c r="M39" s="205"/>
    </row>
    <row r="40" spans="1:13" ht="27" customHeight="1">
      <c r="A40" s="174" t="str">
        <f t="array" ref="A40">IFERROR(INDEX(Starter!$A$1:$A$66,LARGE((Starter!$G$1:$G$66=$C$4)*(ROW(Starter!$G$1:$G$66)),COUNTIF(Starter!$G$1:$G$66,$C$4)+1-ROW(C33))),"")</f>
        <v/>
      </c>
      <c r="B40" s="286" t="str">
        <f t="array" ref="B40">IFERROR(INDEX(Starter!$B$1:$B$66,LARGE((Starter!$G$1:$G$66=$C$4)*(ROW(Starter!$G$1:$G$66)),COUNTIF(Starter!$G$1:$G$66,$C$4)+1-ROW(E33))),"")</f>
        <v/>
      </c>
      <c r="C40" s="213" t="str">
        <f t="array" ref="C40">IFERROR(INDEX(Starter!$C$1:$C$66,LARGE((Starter!$G$1:$G$66=$C$4)*(ROW(Starter!$G$1:$G$66)),COUNTIF(Starter!$G$1:$G$66,$C$4)+1-ROW(F33))),"")</f>
        <v/>
      </c>
      <c r="D40" s="213" t="str">
        <f t="array" ref="D40">IFERROR(INDEX(Starter!$D$1:$D$66,LARGE((Starter!$G$1:$G$66=$C$4)*(ROW(Starter!$G$1:$G$66)),COUNTIF(Starter!$G$1:$G$66,$C$4)+1-ROW(G33))),"")</f>
        <v/>
      </c>
      <c r="E40" s="203" t="str">
        <f t="array" ref="E40">IFERROR(INDEX(Starter!$G$1:$G$66,LARGE((Starter!$G$1:$G$66=$C$4)*(ROW(Starter!$G$1:$G$66)),COUNTIF(Starter!$G$1:$G$66,$C$4)+1-ROW(G33))),"")</f>
        <v/>
      </c>
      <c r="F40" s="204"/>
      <c r="G40" s="205"/>
      <c r="H40" s="204"/>
      <c r="I40" s="205"/>
      <c r="J40" s="204"/>
      <c r="K40" s="205"/>
      <c r="L40" s="204"/>
      <c r="M40" s="205"/>
    </row>
    <row r="41" spans="1:13" ht="27" customHeight="1">
      <c r="A41" s="174" t="str">
        <f t="array" ref="A41">IFERROR(INDEX(Starter!$A$1:$A$66,LARGE((Starter!$G$1:$G$66=$C$4)*(ROW(Starter!$G$1:$G$66)),COUNTIF(Starter!$G$1:$G$66,$C$4)+1-ROW(C34))),"")</f>
        <v/>
      </c>
      <c r="B41" s="286" t="str">
        <f t="array" ref="B41">IFERROR(INDEX(Starter!$B$1:$B$66,LARGE((Starter!$G$1:$G$66=$C$4)*(ROW(Starter!$G$1:$G$66)),COUNTIF(Starter!$G$1:$G$66,$C$4)+1-ROW(E34))),"")</f>
        <v/>
      </c>
      <c r="C41" s="213" t="str">
        <f t="array" ref="C41">IFERROR(INDEX(Starter!$C$1:$C$66,LARGE((Starter!$G$1:$G$66=$C$4)*(ROW(Starter!$G$1:$G$66)),COUNTIF(Starter!$G$1:$G$66,$C$4)+1-ROW(F34))),"")</f>
        <v/>
      </c>
      <c r="D41" s="213" t="str">
        <f t="array" ref="D41">IFERROR(INDEX(Starter!$D$1:$D$66,LARGE((Starter!$G$1:$G$66=$C$4)*(ROW(Starter!$G$1:$G$66)),COUNTIF(Starter!$G$1:$G$66,$C$4)+1-ROW(G34))),"")</f>
        <v/>
      </c>
      <c r="E41" s="203" t="str">
        <f t="array" ref="E41">IFERROR(INDEX(Starter!$G$1:$G$66,LARGE((Starter!$G$1:$G$66=$C$4)*(ROW(Starter!$G$1:$G$66)),COUNTIF(Starter!$G$1:$G$66,$C$4)+1-ROW(G34))),"")</f>
        <v/>
      </c>
      <c r="F41" s="204"/>
      <c r="G41" s="205"/>
      <c r="H41" s="204"/>
      <c r="I41" s="205"/>
      <c r="J41" s="204"/>
      <c r="K41" s="205"/>
      <c r="L41" s="204"/>
      <c r="M41" s="205"/>
    </row>
    <row r="42" spans="1:13" ht="27" customHeight="1">
      <c r="A42" s="174" t="str">
        <f t="array" ref="A42">IFERROR(INDEX(Starter!$A$1:$A$66,LARGE((Starter!$G$1:$G$66=$C$4)*(ROW(Starter!$G$1:$G$66)),COUNTIF(Starter!$G$1:$G$66,$C$4)+1-ROW(C35))),"")</f>
        <v/>
      </c>
      <c r="B42" s="286" t="str">
        <f t="array" ref="B42">IFERROR(INDEX(Starter!$B$1:$B$66,LARGE((Starter!$G$1:$G$66=$C$4)*(ROW(Starter!$G$1:$G$66)),COUNTIF(Starter!$G$1:$G$66,$C$4)+1-ROW(E35))),"")</f>
        <v/>
      </c>
      <c r="C42" s="213" t="str">
        <f t="array" ref="C42">IFERROR(INDEX(Starter!$C$1:$C$66,LARGE((Starter!$G$1:$G$66=$C$4)*(ROW(Starter!$G$1:$G$66)),COUNTIF(Starter!$G$1:$G$66,$C$4)+1-ROW(F35))),"")</f>
        <v/>
      </c>
      <c r="D42" s="213" t="str">
        <f t="array" ref="D42">IFERROR(INDEX(Starter!$D$1:$D$66,LARGE((Starter!$G$1:$G$66=$C$4)*(ROW(Starter!$G$1:$G$66)),COUNTIF(Starter!$G$1:$G$66,$C$4)+1-ROW(G35))),"")</f>
        <v/>
      </c>
      <c r="E42" s="203" t="str">
        <f t="array" ref="E42">IFERROR(INDEX(Starter!$G$1:$G$66,LARGE((Starter!$G$1:$G$66=$C$4)*(ROW(Starter!$G$1:$G$66)),COUNTIF(Starter!$G$1:$G$66,$C$4)+1-ROW(G35))),"")</f>
        <v/>
      </c>
      <c r="F42" s="204"/>
      <c r="G42" s="205"/>
      <c r="H42" s="204"/>
      <c r="I42" s="205"/>
      <c r="J42" s="204"/>
      <c r="K42" s="205"/>
      <c r="L42" s="204"/>
      <c r="M42" s="205"/>
    </row>
    <row r="43" spans="1:13" ht="27" customHeight="1">
      <c r="A43" s="174" t="str">
        <f t="array" ref="A43">IFERROR(INDEX(Starter!$A$1:$A$66,LARGE((Starter!$G$1:$G$66=$C$4)*(ROW(Starter!$G$1:$G$66)),COUNTIF(Starter!$G$1:$G$66,$C$4)+1-ROW(C36))),"")</f>
        <v/>
      </c>
      <c r="B43" s="286" t="str">
        <f t="array" ref="B43">IFERROR(INDEX(Starter!$B$1:$B$66,LARGE((Starter!$G$1:$G$66=$C$4)*(ROW(Starter!$G$1:$G$66)),COUNTIF(Starter!$G$1:$G$66,$C$4)+1-ROW(E36))),"")</f>
        <v/>
      </c>
      <c r="C43" s="213" t="str">
        <f t="array" ref="C43">IFERROR(INDEX(Starter!$C$1:$C$66,LARGE((Starter!$G$1:$G$66=$C$4)*(ROW(Starter!$G$1:$G$66)),COUNTIF(Starter!$G$1:$G$66,$C$4)+1-ROW(F36))),"")</f>
        <v/>
      </c>
      <c r="D43" s="213" t="str">
        <f t="array" ref="D43">IFERROR(INDEX(Starter!$D$1:$D$66,LARGE((Starter!$G$1:$G$66=$C$4)*(ROW(Starter!$G$1:$G$66)),COUNTIF(Starter!$G$1:$G$66,$C$4)+1-ROW(G36))),"")</f>
        <v/>
      </c>
      <c r="E43" s="203" t="str">
        <f t="array" ref="E43">IFERROR(INDEX(Starter!$G$1:$G$66,LARGE((Starter!$G$1:$G$66=$C$4)*(ROW(Starter!$G$1:$G$66)),COUNTIF(Starter!$G$1:$G$66,$C$4)+1-ROW(G36))),"")</f>
        <v/>
      </c>
      <c r="F43" s="204"/>
      <c r="G43" s="205"/>
      <c r="H43" s="204"/>
      <c r="I43" s="205"/>
      <c r="J43" s="204"/>
      <c r="K43" s="205"/>
      <c r="L43" s="204"/>
      <c r="M43" s="205"/>
    </row>
    <row r="44" spans="1:13" ht="27" customHeight="1">
      <c r="A44" s="174" t="str">
        <f t="array" ref="A44">IFERROR(INDEX(Starter!$A$1:$A$66,LARGE((Starter!$G$1:$G$66=$C$4)*(ROW(Starter!$G$1:$G$66)),COUNTIF(Starter!$G$1:$G$66,$C$4)+1-ROW(C37))),"")</f>
        <v/>
      </c>
      <c r="B44" s="286" t="str">
        <f t="array" ref="B44">IFERROR(INDEX(Starter!$B$1:$B$66,LARGE((Starter!$G$1:$G$66=$C$4)*(ROW(Starter!$G$1:$G$66)),COUNTIF(Starter!$G$1:$G$66,$C$4)+1-ROW(E37))),"")</f>
        <v/>
      </c>
      <c r="C44" s="213" t="str">
        <f t="array" ref="C44">IFERROR(INDEX(Starter!$C$1:$C$66,LARGE((Starter!$G$1:$G$66=$C$4)*(ROW(Starter!$G$1:$G$66)),COUNTIF(Starter!$G$1:$G$66,$C$4)+1-ROW(F37))),"")</f>
        <v/>
      </c>
      <c r="D44" s="213" t="str">
        <f t="array" ref="D44">IFERROR(INDEX(Starter!$D$1:$D$66,LARGE((Starter!$G$1:$G$66=$C$4)*(ROW(Starter!$G$1:$G$66)),COUNTIF(Starter!$G$1:$G$66,$C$4)+1-ROW(G37))),"")</f>
        <v/>
      </c>
      <c r="E44" s="203" t="str">
        <f t="array" ref="E44">IFERROR(INDEX(Starter!$G$1:$G$66,LARGE((Starter!$G$1:$G$66=$C$4)*(ROW(Starter!$G$1:$G$66)),COUNTIF(Starter!$G$1:$G$66,$C$4)+1-ROW(G37))),"")</f>
        <v/>
      </c>
      <c r="F44" s="204"/>
      <c r="G44" s="205"/>
      <c r="H44" s="204"/>
      <c r="I44" s="205"/>
      <c r="J44" s="204"/>
      <c r="K44" s="205"/>
      <c r="L44" s="204"/>
      <c r="M44" s="205"/>
    </row>
    <row r="45" spans="1:13" ht="27" customHeight="1">
      <c r="A45" s="174" t="str">
        <f t="array" ref="A45">IFERROR(INDEX(Starter!$A$1:$A$66,LARGE((Starter!$G$1:$G$66=$C$4)*(ROW(Starter!$G$1:$G$66)),COUNTIF(Starter!$G$1:$G$66,$C$4)+1-ROW(C38))),"")</f>
        <v/>
      </c>
      <c r="B45" s="286" t="str">
        <f t="array" ref="B45">IFERROR(INDEX(Starter!$B$1:$B$66,LARGE((Starter!$G$1:$G$66=$C$4)*(ROW(Starter!$G$1:$G$66)),COUNTIF(Starter!$G$1:$G$66,$C$4)+1-ROW(E38))),"")</f>
        <v/>
      </c>
      <c r="C45" s="213" t="str">
        <f t="array" ref="C45">IFERROR(INDEX(Starter!$C$1:$C$66,LARGE((Starter!$G$1:$G$66=$C$4)*(ROW(Starter!$G$1:$G$66)),COUNTIF(Starter!$G$1:$G$66,$C$4)+1-ROW(F38))),"")</f>
        <v/>
      </c>
      <c r="D45" s="213" t="str">
        <f t="array" ref="D45">IFERROR(INDEX(Starter!$D$1:$D$66,LARGE((Starter!$G$1:$G$66=$C$4)*(ROW(Starter!$G$1:$G$66)),COUNTIF(Starter!$G$1:$G$66,$C$4)+1-ROW(G38))),"")</f>
        <v/>
      </c>
      <c r="E45" s="203" t="str">
        <f t="array" ref="E45">IFERROR(INDEX(Starter!$G$1:$G$66,LARGE((Starter!$G$1:$G$66=$C$4)*(ROW(Starter!$G$1:$G$66)),COUNTIF(Starter!$G$1:$G$66,$C$4)+1-ROW(G38))),"")</f>
        <v/>
      </c>
      <c r="F45" s="204"/>
      <c r="G45" s="205"/>
      <c r="H45" s="204"/>
      <c r="I45" s="205"/>
      <c r="J45" s="204"/>
      <c r="K45" s="205"/>
      <c r="L45" s="204"/>
      <c r="M45" s="205"/>
    </row>
    <row r="46" spans="1:13" ht="27" customHeight="1">
      <c r="A46" s="174" t="str">
        <f t="array" ref="A46">IFERROR(INDEX(Starter!$A$1:$A$66,LARGE((Starter!$G$1:$G$66=$C$4)*(ROW(Starter!$G$1:$G$66)),COUNTIF(Starter!$G$1:$G$66,$C$4)+1-ROW(C39))),"")</f>
        <v/>
      </c>
      <c r="B46" s="286" t="str">
        <f t="array" ref="B46">IFERROR(INDEX(Starter!$B$1:$B$66,LARGE((Starter!$G$1:$G$66=$C$4)*(ROW(Starter!$G$1:$G$66)),COUNTIF(Starter!$G$1:$G$66,$C$4)+1-ROW(E39))),"")</f>
        <v/>
      </c>
      <c r="C46" s="213" t="str">
        <f t="array" ref="C46">IFERROR(INDEX(Starter!$C$1:$C$66,LARGE((Starter!$G$1:$G$66=$C$4)*(ROW(Starter!$G$1:$G$66)),COUNTIF(Starter!$G$1:$G$66,$C$4)+1-ROW(F39))),"")</f>
        <v/>
      </c>
      <c r="D46" s="213" t="str">
        <f t="array" ref="D46">IFERROR(INDEX(Starter!$D$1:$D$66,LARGE((Starter!$G$1:$G$66=$C$4)*(ROW(Starter!$G$1:$G$66)),COUNTIF(Starter!$G$1:$G$66,$C$4)+1-ROW(G39))),"")</f>
        <v/>
      </c>
      <c r="E46" s="203" t="str">
        <f t="array" ref="E46">IFERROR(INDEX(Starter!$G$1:$G$66,LARGE((Starter!$G$1:$G$66=$C$4)*(ROW(Starter!$G$1:$G$66)),COUNTIF(Starter!$G$1:$G$66,$C$4)+1-ROW(G39))),"")</f>
        <v/>
      </c>
      <c r="F46" s="204"/>
      <c r="G46" s="205"/>
      <c r="H46" s="204"/>
      <c r="I46" s="205"/>
      <c r="J46" s="204"/>
      <c r="K46" s="205"/>
      <c r="L46" s="204"/>
      <c r="M46" s="205"/>
    </row>
    <row r="47" spans="1:13" ht="27" customHeight="1">
      <c r="A47" s="174" t="str">
        <f t="array" ref="A47">IFERROR(INDEX(Starter!$A$1:$A$66,LARGE((Starter!$G$1:$G$66=$C$4)*(ROW(Starter!$G$1:$G$66)),COUNTIF(Starter!$G$1:$G$66,$C$4)+1-ROW(C40))),"")</f>
        <v/>
      </c>
      <c r="B47" s="286" t="str">
        <f t="array" ref="B47">IFERROR(INDEX(Starter!$B$1:$B$66,LARGE((Starter!$G$1:$G$66=$C$4)*(ROW(Starter!$G$1:$G$66)),COUNTIF(Starter!$G$1:$G$66,$C$4)+1-ROW(E40))),"")</f>
        <v/>
      </c>
      <c r="C47" s="213" t="str">
        <f t="array" ref="C47">IFERROR(INDEX(Starter!$C$1:$C$66,LARGE((Starter!$G$1:$G$66=$C$4)*(ROW(Starter!$G$1:$G$66)),COUNTIF(Starter!$G$1:$G$66,$C$4)+1-ROW(F40))),"")</f>
        <v/>
      </c>
      <c r="D47" s="213" t="str">
        <f t="array" ref="D47">IFERROR(INDEX(Starter!$D$1:$D$66,LARGE((Starter!$G$1:$G$66=$C$4)*(ROW(Starter!$G$1:$G$66)),COUNTIF(Starter!$G$1:$G$66,$C$4)+1-ROW(G40))),"")</f>
        <v/>
      </c>
      <c r="E47" s="203" t="str">
        <f t="array" ref="E47">IFERROR(INDEX(Starter!$G$1:$G$66,LARGE((Starter!$G$1:$G$66=$C$4)*(ROW(Starter!$G$1:$G$66)),COUNTIF(Starter!$G$1:$G$66,$C$4)+1-ROW(G40))),"")</f>
        <v/>
      </c>
      <c r="F47" s="204"/>
      <c r="G47" s="205"/>
      <c r="H47" s="204"/>
      <c r="I47" s="205"/>
      <c r="J47" s="204"/>
      <c r="K47" s="205"/>
      <c r="L47" s="204"/>
      <c r="M47" s="205"/>
    </row>
    <row r="48" spans="1:13" ht="27" customHeight="1">
      <c r="A48" s="174" t="str">
        <f t="array" ref="A48">IFERROR(INDEX(Starter!$A$1:$A$66,LARGE((Starter!$G$1:$G$66=$C$4)*(ROW(Starter!$G$1:$G$66)),COUNTIF(Starter!$G$1:$G$66,$C$4)+1-ROW(C41))),"")</f>
        <v/>
      </c>
      <c r="B48" s="286" t="str">
        <f t="array" ref="B48">IFERROR(INDEX(Starter!$B$1:$B$66,LARGE((Starter!$G$1:$G$66=$C$4)*(ROW(Starter!$G$1:$G$66)),COUNTIF(Starter!$G$1:$G$66,$C$4)+1-ROW(E41))),"")</f>
        <v/>
      </c>
      <c r="C48" s="213" t="str">
        <f t="array" ref="C48">IFERROR(INDEX(Starter!$C$1:$C$66,LARGE((Starter!$G$1:$G$66=$C$4)*(ROW(Starter!$G$1:$G$66)),COUNTIF(Starter!$G$1:$G$66,$C$4)+1-ROW(F41))),"")</f>
        <v/>
      </c>
      <c r="D48" s="213" t="str">
        <f t="array" ref="D48">IFERROR(INDEX(Starter!$D$1:$D$66,LARGE((Starter!$G$1:$G$66=$C$4)*(ROW(Starter!$G$1:$G$66)),COUNTIF(Starter!$G$1:$G$66,$C$4)+1-ROW(G41))),"")</f>
        <v/>
      </c>
      <c r="E48" s="203" t="str">
        <f t="array" ref="E48">IFERROR(INDEX(Starter!$G$1:$G$66,LARGE((Starter!$G$1:$G$66=$C$4)*(ROW(Starter!$G$1:$G$66)),COUNTIF(Starter!$G$1:$G$66,$C$4)+1-ROW(G41))),"")</f>
        <v/>
      </c>
      <c r="F48" s="204"/>
      <c r="G48" s="205"/>
      <c r="H48" s="204"/>
      <c r="I48" s="205"/>
      <c r="J48" s="204"/>
      <c r="K48" s="205"/>
      <c r="L48" s="204"/>
      <c r="M48" s="205"/>
    </row>
    <row r="49" spans="1:13" ht="27" customHeight="1">
      <c r="A49" s="174" t="str">
        <f t="array" ref="A49">IFERROR(INDEX(Starter!$A$1:$A$66,LARGE((Starter!$G$1:$G$66=$C$4)*(ROW(Starter!$G$1:$G$66)),COUNTIF(Starter!$G$1:$G$66,$C$4)+1-ROW(C42))),"")</f>
        <v/>
      </c>
      <c r="B49" s="286" t="str">
        <f t="array" ref="B49">IFERROR(INDEX(Starter!$B$1:$B$66,LARGE((Starter!$G$1:$G$66=$C$4)*(ROW(Starter!$G$1:$G$66)),COUNTIF(Starter!$G$1:$G$66,$C$4)+1-ROW(E42))),"")</f>
        <v/>
      </c>
      <c r="C49" s="213" t="str">
        <f t="array" ref="C49">IFERROR(INDEX(Starter!$C$1:$C$66,LARGE((Starter!$G$1:$G$66=$C$4)*(ROW(Starter!$G$1:$G$66)),COUNTIF(Starter!$G$1:$G$66,$C$4)+1-ROW(F42))),"")</f>
        <v/>
      </c>
      <c r="D49" s="213" t="str">
        <f t="array" ref="D49">IFERROR(INDEX(Starter!$D$1:$D$66,LARGE((Starter!$G$1:$G$66=$C$4)*(ROW(Starter!$G$1:$G$66)),COUNTIF(Starter!$G$1:$G$66,$C$4)+1-ROW(G42))),"")</f>
        <v/>
      </c>
      <c r="E49" s="203" t="str">
        <f t="array" ref="E49">IFERROR(INDEX(Starter!$G$1:$G$66,LARGE((Starter!$G$1:$G$66=$C$4)*(ROW(Starter!$G$1:$G$66)),COUNTIF(Starter!$G$1:$G$66,$C$4)+1-ROW(G42))),"")</f>
        <v/>
      </c>
      <c r="F49" s="204"/>
      <c r="G49" s="205"/>
      <c r="H49" s="204"/>
      <c r="I49" s="205"/>
      <c r="J49" s="204"/>
      <c r="K49" s="205"/>
      <c r="L49" s="204"/>
      <c r="M49" s="205"/>
    </row>
    <row r="50" spans="1:13" ht="27" customHeight="1">
      <c r="A50" s="174" t="str">
        <f t="array" ref="A50">IFERROR(INDEX(Starter!$A$1:$A$66,LARGE((Starter!$G$1:$G$66=$C$4)*(ROW(Starter!$G$1:$G$66)),COUNTIF(Starter!$G$1:$G$66,$C$4)+1-ROW(C43))),"")</f>
        <v/>
      </c>
      <c r="B50" s="286" t="str">
        <f t="array" ref="B50">IFERROR(INDEX(Starter!$B$1:$B$66,LARGE((Starter!$G$1:$G$66=$C$4)*(ROW(Starter!$G$1:$G$66)),COUNTIF(Starter!$G$1:$G$66,$C$4)+1-ROW(E43))),"")</f>
        <v/>
      </c>
      <c r="C50" s="213" t="str">
        <f t="array" ref="C50">IFERROR(INDEX(Starter!$C$1:$C$66,LARGE((Starter!$G$1:$G$66=$C$4)*(ROW(Starter!$G$1:$G$66)),COUNTIF(Starter!$G$1:$G$66,$C$4)+1-ROW(F43))),"")</f>
        <v/>
      </c>
      <c r="D50" s="213" t="str">
        <f t="array" ref="D50">IFERROR(INDEX(Starter!$D$1:$D$66,LARGE((Starter!$G$1:$G$66=$C$4)*(ROW(Starter!$G$1:$G$66)),COUNTIF(Starter!$G$1:$G$66,$C$4)+1-ROW(G43))),"")</f>
        <v/>
      </c>
      <c r="E50" s="203" t="str">
        <f t="array" ref="E50">IFERROR(INDEX(Starter!$G$1:$G$66,LARGE((Starter!$G$1:$G$66=$C$4)*(ROW(Starter!$G$1:$G$66)),COUNTIF(Starter!$G$1:$G$66,$C$4)+1-ROW(G43))),"")</f>
        <v/>
      </c>
      <c r="F50" s="204"/>
      <c r="G50" s="205"/>
      <c r="H50" s="204"/>
      <c r="I50" s="205"/>
      <c r="J50" s="204"/>
      <c r="K50" s="205"/>
      <c r="L50" s="204"/>
      <c r="M50" s="205"/>
    </row>
    <row r="51" spans="1:13" ht="27" customHeight="1">
      <c r="A51" s="174" t="str">
        <f t="array" ref="A51">IFERROR(INDEX(Starter!$A$1:$A$66,LARGE((Starter!$G$1:$G$66=$C$4)*(ROW(Starter!$G$1:$G$66)),COUNTIF(Starter!$G$1:$G$66,$C$4)+1-ROW(C44))),"")</f>
        <v/>
      </c>
      <c r="B51" s="286" t="str">
        <f t="array" ref="B51">IFERROR(INDEX(Starter!$B$1:$B$66,LARGE((Starter!$G$1:$G$66=$C$4)*(ROW(Starter!$G$1:$G$66)),COUNTIF(Starter!$G$1:$G$66,$C$4)+1-ROW(E44))),"")</f>
        <v/>
      </c>
      <c r="C51" s="213" t="str">
        <f t="array" ref="C51">IFERROR(INDEX(Starter!$C$1:$C$66,LARGE((Starter!$G$1:$G$66=$C$4)*(ROW(Starter!$G$1:$G$66)),COUNTIF(Starter!$G$1:$G$66,$C$4)+1-ROW(F44))),"")</f>
        <v/>
      </c>
      <c r="D51" s="213" t="str">
        <f t="array" ref="D51">IFERROR(INDEX(Starter!$D$1:$D$66,LARGE((Starter!$G$1:$G$66=$C$4)*(ROW(Starter!$G$1:$G$66)),COUNTIF(Starter!$G$1:$G$66,$C$4)+1-ROW(G44))),"")</f>
        <v/>
      </c>
      <c r="E51" s="203" t="str">
        <f t="array" ref="E51">IFERROR(INDEX(Starter!$G$1:$G$66,LARGE((Starter!$G$1:$G$66=$C$4)*(ROW(Starter!$G$1:$G$66)),COUNTIF(Starter!$G$1:$G$66,$C$4)+1-ROW(G44))),"")</f>
        <v/>
      </c>
      <c r="F51" s="204"/>
      <c r="G51" s="205"/>
      <c r="H51" s="204"/>
      <c r="I51" s="205"/>
      <c r="J51" s="204"/>
      <c r="K51" s="205"/>
      <c r="L51" s="204"/>
      <c r="M51" s="205"/>
    </row>
    <row r="52" spans="1:13" ht="27" customHeight="1">
      <c r="A52" s="174" t="str">
        <f t="array" ref="A52">IFERROR(INDEX(Starter!$A$1:$A$66,LARGE((Starter!$G$1:$G$66=$C$4)*(ROW(Starter!$G$1:$G$66)),COUNTIF(Starter!$G$1:$G$66,$C$4)+1-ROW(C45))),"")</f>
        <v/>
      </c>
      <c r="B52" s="286" t="str">
        <f t="array" ref="B52">IFERROR(INDEX(Starter!$B$1:$B$66,LARGE((Starter!$G$1:$G$66=$C$4)*(ROW(Starter!$G$1:$G$66)),COUNTIF(Starter!$G$1:$G$66,$C$4)+1-ROW(E45))),"")</f>
        <v/>
      </c>
      <c r="C52" s="213" t="str">
        <f t="array" ref="C52">IFERROR(INDEX(Starter!$C$1:$C$66,LARGE((Starter!$G$1:$G$66=$C$4)*(ROW(Starter!$G$1:$G$66)),COUNTIF(Starter!$G$1:$G$66,$C$4)+1-ROW(F45))),"")</f>
        <v/>
      </c>
      <c r="D52" s="213" t="str">
        <f t="array" ref="D52">IFERROR(INDEX(Starter!$D$1:$D$66,LARGE((Starter!$G$1:$G$66=$C$4)*(ROW(Starter!$G$1:$G$66)),COUNTIF(Starter!$G$1:$G$66,$C$4)+1-ROW(G45))),"")</f>
        <v/>
      </c>
      <c r="E52" s="203" t="str">
        <f t="array" ref="E52">IFERROR(INDEX(Starter!$G$1:$G$66,LARGE((Starter!$G$1:$G$66=$C$4)*(ROW(Starter!$G$1:$G$66)),COUNTIF(Starter!$G$1:$G$66,$C$4)+1-ROW(G45))),"")</f>
        <v/>
      </c>
      <c r="F52" s="204"/>
      <c r="G52" s="205"/>
      <c r="H52" s="204"/>
      <c r="I52" s="205"/>
      <c r="J52" s="204"/>
      <c r="K52" s="205"/>
      <c r="L52" s="204"/>
      <c r="M52" s="205"/>
    </row>
    <row r="53" spans="1:13" ht="27" customHeight="1">
      <c r="A53" s="174" t="str">
        <f t="array" ref="A53">IFERROR(INDEX(Starter!$A$1:$A$66,LARGE((Starter!$G$1:$G$66=$C$4)*(ROW(Starter!$G$1:$G$66)),COUNTIF(Starter!$G$1:$G$66,$C$4)+1-ROW(C46))),"")</f>
        <v/>
      </c>
      <c r="B53" s="286" t="str">
        <f t="array" ref="B53">IFERROR(INDEX(Starter!$B$1:$B$66,LARGE((Starter!$G$1:$G$66=$C$4)*(ROW(Starter!$G$1:$G$66)),COUNTIF(Starter!$G$1:$G$66,$C$4)+1-ROW(E46))),"")</f>
        <v/>
      </c>
      <c r="C53" s="213" t="str">
        <f t="array" ref="C53">IFERROR(INDEX(Starter!$C$1:$C$66,LARGE((Starter!$G$1:$G$66=$C$4)*(ROW(Starter!$G$1:$G$66)),COUNTIF(Starter!$G$1:$G$66,$C$4)+1-ROW(F46))),"")</f>
        <v/>
      </c>
      <c r="D53" s="213" t="str">
        <f t="array" ref="D53">IFERROR(INDEX(Starter!$D$1:$D$66,LARGE((Starter!$G$1:$G$66=$C$4)*(ROW(Starter!$G$1:$G$66)),COUNTIF(Starter!$G$1:$G$66,$C$4)+1-ROW(G46))),"")</f>
        <v/>
      </c>
      <c r="E53" s="203" t="str">
        <f t="array" ref="E53">IFERROR(INDEX(Starter!$G$1:$G$66,LARGE((Starter!$G$1:$G$66=$C$4)*(ROW(Starter!$G$1:$G$66)),COUNTIF(Starter!$G$1:$G$66,$C$4)+1-ROW(G46))),"")</f>
        <v/>
      </c>
      <c r="F53" s="204"/>
      <c r="G53" s="205"/>
      <c r="H53" s="204"/>
      <c r="I53" s="205"/>
      <c r="J53" s="204"/>
      <c r="K53" s="205"/>
      <c r="L53" s="204"/>
      <c r="M53" s="205"/>
    </row>
    <row r="54" spans="1:13" ht="27" customHeight="1">
      <c r="A54" s="174" t="str">
        <f t="array" ref="A54">IFERROR(INDEX(Starter!$A$1:$A$66,LARGE((Starter!$G$1:$G$66=$C$4)*(ROW(Starter!$G$1:$G$66)),COUNTIF(Starter!$G$1:$G$66,$C$4)+1-ROW(C47))),"")</f>
        <v/>
      </c>
      <c r="B54" s="286" t="str">
        <f t="array" ref="B54">IFERROR(INDEX(Starter!$B$1:$B$66,LARGE((Starter!$G$1:$G$66=$C$4)*(ROW(Starter!$G$1:$G$66)),COUNTIF(Starter!$G$1:$G$66,$C$4)+1-ROW(E47))),"")</f>
        <v/>
      </c>
      <c r="C54" s="213" t="str">
        <f t="array" ref="C54">IFERROR(INDEX(Starter!$C$1:$C$66,LARGE((Starter!$G$1:$G$66=$C$4)*(ROW(Starter!$G$1:$G$66)),COUNTIF(Starter!$G$1:$G$66,$C$4)+1-ROW(F47))),"")</f>
        <v/>
      </c>
      <c r="D54" s="213" t="str">
        <f t="array" ref="D54">IFERROR(INDEX(Starter!$D$1:$D$66,LARGE((Starter!$G$1:$G$66=$C$4)*(ROW(Starter!$G$1:$G$66)),COUNTIF(Starter!$G$1:$G$66,$C$4)+1-ROW(G47))),"")</f>
        <v/>
      </c>
      <c r="E54" s="203" t="str">
        <f t="array" ref="E54">IFERROR(INDEX(Starter!$G$1:$G$66,LARGE((Starter!$G$1:$G$66=$C$4)*(ROW(Starter!$G$1:$G$66)),COUNTIF(Starter!$G$1:$G$66,$C$4)+1-ROW(G47))),"")</f>
        <v/>
      </c>
      <c r="F54" s="204"/>
      <c r="G54" s="205"/>
      <c r="H54" s="204"/>
      <c r="I54" s="205"/>
      <c r="J54" s="204"/>
      <c r="K54" s="205"/>
      <c r="L54" s="204"/>
      <c r="M54" s="205"/>
    </row>
    <row r="55" spans="1:13" ht="27" customHeight="1">
      <c r="A55" s="174" t="str">
        <f t="array" ref="A55">IFERROR(INDEX(Starter!$A$1:$A$66,LARGE((Starter!$G$1:$G$66=$C$4)*(ROW(Starter!$G$1:$G$66)),COUNTIF(Starter!$G$1:$G$66,$C$4)+1-ROW(C48))),"")</f>
        <v/>
      </c>
      <c r="B55" s="286" t="str">
        <f t="array" ref="B55">IFERROR(INDEX(Starter!$B$1:$B$66,LARGE((Starter!$G$1:$G$66=$C$4)*(ROW(Starter!$G$1:$G$66)),COUNTIF(Starter!$G$1:$G$66,$C$4)+1-ROW(E48))),"")</f>
        <v/>
      </c>
      <c r="C55" s="213" t="str">
        <f t="array" ref="C55">IFERROR(INDEX(Starter!$C$1:$C$66,LARGE((Starter!$G$1:$G$66=$C$4)*(ROW(Starter!$G$1:$G$66)),COUNTIF(Starter!$G$1:$G$66,$C$4)+1-ROW(F48))),"")</f>
        <v/>
      </c>
      <c r="D55" s="213" t="str">
        <f t="array" ref="D55">IFERROR(INDEX(Starter!$D$1:$D$66,LARGE((Starter!$G$1:$G$66=$C$4)*(ROW(Starter!$G$1:$G$66)),COUNTIF(Starter!$G$1:$G$66,$C$4)+1-ROW(G48))),"")</f>
        <v/>
      </c>
      <c r="E55" s="203" t="str">
        <f t="array" ref="E55">IFERROR(INDEX(Starter!$G$1:$G$66,LARGE((Starter!$G$1:$G$66=$C$4)*(ROW(Starter!$G$1:$G$66)),COUNTIF(Starter!$G$1:$G$66,$C$4)+1-ROW(G48))),"")</f>
        <v/>
      </c>
      <c r="F55" s="204"/>
      <c r="G55" s="205"/>
      <c r="H55" s="204"/>
      <c r="I55" s="205"/>
      <c r="J55" s="204"/>
      <c r="K55" s="205"/>
      <c r="L55" s="204"/>
      <c r="M55" s="205"/>
    </row>
    <row r="56" spans="1:13" ht="27" customHeight="1">
      <c r="A56" s="174" t="str">
        <f t="array" ref="A56">IFERROR(INDEX(Starter!$A$1:$A$66,LARGE((Starter!$G$1:$G$66=$C$4)*(ROW(Starter!$G$1:$G$66)),COUNTIF(Starter!$G$1:$G$66,$C$4)+1-ROW(C49))),"")</f>
        <v/>
      </c>
      <c r="B56" s="286" t="str">
        <f t="array" ref="B56">IFERROR(INDEX(Starter!$B$1:$B$66,LARGE((Starter!$G$1:$G$66=$C$4)*(ROW(Starter!$G$1:$G$66)),COUNTIF(Starter!$G$1:$G$66,$C$4)+1-ROW(E49))),"")</f>
        <v/>
      </c>
      <c r="C56" s="213" t="str">
        <f t="array" ref="C56">IFERROR(INDEX(Starter!$C$1:$C$66,LARGE((Starter!$G$1:$G$66=$C$4)*(ROW(Starter!$G$1:$G$66)),COUNTIF(Starter!$G$1:$G$66,$C$4)+1-ROW(F49))),"")</f>
        <v/>
      </c>
      <c r="D56" s="213" t="str">
        <f t="array" ref="D56">IFERROR(INDEX(Starter!$D$1:$D$66,LARGE((Starter!$G$1:$G$66=$C$4)*(ROW(Starter!$G$1:$G$66)),COUNTIF(Starter!$G$1:$G$66,$C$4)+1-ROW(G49))),"")</f>
        <v/>
      </c>
      <c r="E56" s="203" t="str">
        <f t="array" ref="E56">IFERROR(INDEX(Starter!$G$1:$G$66,LARGE((Starter!$G$1:$G$66=$C$4)*(ROW(Starter!$G$1:$G$66)),COUNTIF(Starter!$G$1:$G$66,$C$4)+1-ROW(G49))),"")</f>
        <v/>
      </c>
      <c r="F56" s="204"/>
      <c r="G56" s="205"/>
      <c r="H56" s="204"/>
      <c r="I56" s="205"/>
      <c r="J56" s="204"/>
      <c r="K56" s="205"/>
      <c r="L56" s="204"/>
      <c r="M56" s="205"/>
    </row>
    <row r="57" spans="1:13" ht="27" customHeight="1">
      <c r="A57" s="174" t="str">
        <f t="array" ref="A57">IFERROR(INDEX(Starter!$A$1:$A$66,LARGE((Starter!$G$1:$G$66=$C$4)*(ROW(Starter!$G$1:$G$66)),COUNTIF(Starter!$G$1:$G$66,$C$4)+1-ROW(C50))),"")</f>
        <v/>
      </c>
      <c r="B57" s="286" t="str">
        <f t="array" ref="B57">IFERROR(INDEX(Starter!$B$1:$B$66,LARGE((Starter!$G$1:$G$66=$C$4)*(ROW(Starter!$G$1:$G$66)),COUNTIF(Starter!$G$1:$G$66,$C$4)+1-ROW(E50))),"")</f>
        <v/>
      </c>
      <c r="C57" s="213" t="str">
        <f t="array" ref="C57">IFERROR(INDEX(Starter!$C$1:$C$66,LARGE((Starter!$G$1:$G$66=$C$4)*(ROW(Starter!$G$1:$G$66)),COUNTIF(Starter!$G$1:$G$66,$C$4)+1-ROW(F50))),"")</f>
        <v/>
      </c>
      <c r="D57" s="213" t="str">
        <f t="array" ref="D57">IFERROR(INDEX(Starter!$D$1:$D$66,LARGE((Starter!$G$1:$G$66=$C$4)*(ROW(Starter!$G$1:$G$66)),COUNTIF(Starter!$G$1:$G$66,$C$4)+1-ROW(G50))),"")</f>
        <v/>
      </c>
      <c r="E57" s="203" t="str">
        <f t="array" ref="E57">IFERROR(INDEX(Starter!$G$1:$G$66,LARGE((Starter!$G$1:$G$66=$C$4)*(ROW(Starter!$G$1:$G$66)),COUNTIF(Starter!$G$1:$G$66,$C$4)+1-ROW(G50))),"")</f>
        <v/>
      </c>
      <c r="F57" s="204"/>
      <c r="G57" s="205"/>
      <c r="H57" s="204"/>
      <c r="I57" s="205"/>
      <c r="J57" s="204"/>
      <c r="K57" s="205"/>
      <c r="L57" s="204"/>
      <c r="M57" s="205"/>
    </row>
    <row r="58" spans="1:13" ht="27" customHeight="1">
      <c r="A58" s="174" t="str">
        <f t="array" ref="A58">IFERROR(INDEX(Starter!$A$1:$A$66,LARGE((Starter!$G$1:$G$66=$C$4)*(ROW(Starter!$G$1:$G$66)),COUNTIF(Starter!$G$1:$G$66,$C$4)+1-ROW(C51))),"")</f>
        <v/>
      </c>
      <c r="B58" s="286" t="str">
        <f t="array" ref="B58">IFERROR(INDEX(Starter!$B$1:$B$66,LARGE((Starter!$G$1:$G$66=$C$4)*(ROW(Starter!$G$1:$G$66)),COUNTIF(Starter!$G$1:$G$66,$C$4)+1-ROW(E51))),"")</f>
        <v/>
      </c>
      <c r="C58" s="213" t="str">
        <f t="array" ref="C58">IFERROR(INDEX(Starter!$C$1:$C$66,LARGE((Starter!$G$1:$G$66=$C$4)*(ROW(Starter!$G$1:$G$66)),COUNTIF(Starter!$G$1:$G$66,$C$4)+1-ROW(F51))),"")</f>
        <v/>
      </c>
      <c r="D58" s="213" t="str">
        <f t="array" ref="D58">IFERROR(INDEX(Starter!$D$1:$D$66,LARGE((Starter!$G$1:$G$66=$C$4)*(ROW(Starter!$G$1:$G$66)),COUNTIF(Starter!$G$1:$G$66,$C$4)+1-ROW(G51))),"")</f>
        <v/>
      </c>
      <c r="E58" s="203" t="str">
        <f t="array" ref="E58">IFERROR(INDEX(Starter!$G$1:$G$66,LARGE((Starter!$G$1:$G$66=$C$4)*(ROW(Starter!$G$1:$G$66)),COUNTIF(Starter!$G$1:$G$66,$C$4)+1-ROW(G51))),"")</f>
        <v/>
      </c>
      <c r="F58" s="204"/>
      <c r="G58" s="205"/>
      <c r="H58" s="204"/>
      <c r="I58" s="205"/>
      <c r="J58" s="204"/>
      <c r="K58" s="205"/>
      <c r="L58" s="204"/>
      <c r="M58" s="205"/>
    </row>
    <row r="59" spans="1:13" ht="27" customHeight="1">
      <c r="A59" s="174" t="str">
        <f t="array" ref="A59">IFERROR(INDEX(Starter!$A$1:$A$66,LARGE((Starter!$G$1:$G$66=$C$4)*(ROW(Starter!$G$1:$G$66)),COUNTIF(Starter!$G$1:$G$66,$C$4)+1-ROW(C52))),"")</f>
        <v/>
      </c>
      <c r="B59" s="286" t="str">
        <f t="array" ref="B59">IFERROR(INDEX(Starter!$B$1:$B$66,LARGE((Starter!$G$1:$G$66=$C$4)*(ROW(Starter!$G$1:$G$66)),COUNTIF(Starter!$G$1:$G$66,$C$4)+1-ROW(E52))),"")</f>
        <v/>
      </c>
      <c r="C59" s="213" t="str">
        <f t="array" ref="C59">IFERROR(INDEX(Starter!$C$1:$C$66,LARGE((Starter!$G$1:$G$66=$C$4)*(ROW(Starter!$G$1:$G$66)),COUNTIF(Starter!$G$1:$G$66,$C$4)+1-ROW(F52))),"")</f>
        <v/>
      </c>
      <c r="D59" s="213" t="str">
        <f t="array" ref="D59">IFERROR(INDEX(Starter!$D$1:$D$66,LARGE((Starter!$G$1:$G$66=$C$4)*(ROW(Starter!$G$1:$G$66)),COUNTIF(Starter!$G$1:$G$66,$C$4)+1-ROW(G52))),"")</f>
        <v/>
      </c>
      <c r="E59" s="203" t="str">
        <f t="array" ref="E59">IFERROR(INDEX(Starter!$G$1:$G$66,LARGE((Starter!$G$1:$G$66=$C$4)*(ROW(Starter!$G$1:$G$66)),COUNTIF(Starter!$G$1:$G$66,$C$4)+1-ROW(G52))),"")</f>
        <v/>
      </c>
      <c r="F59" s="204"/>
      <c r="G59" s="205"/>
      <c r="H59" s="204"/>
      <c r="I59" s="205"/>
      <c r="J59" s="204"/>
      <c r="K59" s="205"/>
      <c r="L59" s="204"/>
      <c r="M59" s="205"/>
    </row>
    <row r="60" spans="1:13" ht="27" customHeight="1">
      <c r="A60" s="174" t="str">
        <f t="array" ref="A60">IFERROR(INDEX(Starter!$A$1:$A$66,LARGE((Starter!$G$1:$G$66=$C$4)*(ROW(Starter!$G$1:$G$66)),COUNTIF(Starter!$G$1:$G$66,$C$4)+1-ROW(C53))),"")</f>
        <v/>
      </c>
      <c r="B60" s="286" t="str">
        <f t="array" ref="B60">IFERROR(INDEX(Starter!$B$1:$B$66,LARGE((Starter!$G$1:$G$66=$C$4)*(ROW(Starter!$G$1:$G$66)),COUNTIF(Starter!$G$1:$G$66,$C$4)+1-ROW(E53))),"")</f>
        <v/>
      </c>
      <c r="C60" s="213" t="str">
        <f t="array" ref="C60">IFERROR(INDEX(Starter!$C$1:$C$66,LARGE((Starter!$G$1:$G$66=$C$4)*(ROW(Starter!$G$1:$G$66)),COUNTIF(Starter!$G$1:$G$66,$C$4)+1-ROW(F53))),"")</f>
        <v/>
      </c>
      <c r="D60" s="213" t="str">
        <f t="array" ref="D60">IFERROR(INDEX(Starter!$D$1:$D$66,LARGE((Starter!$G$1:$G$66=$C$4)*(ROW(Starter!$G$1:$G$66)),COUNTIF(Starter!$G$1:$G$66,$C$4)+1-ROW(G53))),"")</f>
        <v/>
      </c>
      <c r="E60" s="203" t="str">
        <f t="array" ref="E60">IFERROR(INDEX(Starter!$G$1:$G$66,LARGE((Starter!$G$1:$G$66=$C$4)*(ROW(Starter!$G$1:$G$66)),COUNTIF(Starter!$G$1:$G$66,$C$4)+1-ROW(G53))),"")</f>
        <v/>
      </c>
      <c r="F60" s="204"/>
      <c r="G60" s="205"/>
      <c r="H60" s="204"/>
      <c r="I60" s="205"/>
      <c r="J60" s="204"/>
      <c r="K60" s="205"/>
      <c r="L60" s="204"/>
      <c r="M60" s="205"/>
    </row>
    <row r="61" spans="1:13" ht="27" customHeight="1">
      <c r="A61" s="174" t="str">
        <f t="array" ref="A61">IFERROR(INDEX(Starter!$A$1:$A$66,LARGE((Starter!$G$1:$G$66=$C$4)*(ROW(Starter!$G$1:$G$66)),COUNTIF(Starter!$G$1:$G$66,$C$4)+1-ROW(C54))),"")</f>
        <v/>
      </c>
      <c r="B61" s="286" t="str">
        <f t="array" ref="B61">IFERROR(INDEX(Starter!$B$1:$B$66,LARGE((Starter!$G$1:$G$66=$C$4)*(ROW(Starter!$G$1:$G$66)),COUNTIF(Starter!$G$1:$G$66,$C$4)+1-ROW(E54))),"")</f>
        <v/>
      </c>
      <c r="C61" s="213" t="str">
        <f t="array" ref="C61">IFERROR(INDEX(Starter!$C$1:$C$66,LARGE((Starter!$G$1:$G$66=$C$4)*(ROW(Starter!$G$1:$G$66)),COUNTIF(Starter!$G$1:$G$66,$C$4)+1-ROW(F54))),"")</f>
        <v/>
      </c>
      <c r="D61" s="213" t="str">
        <f t="array" ref="D61">IFERROR(INDEX(Starter!$D$1:$D$66,LARGE((Starter!$G$1:$G$66=$C$4)*(ROW(Starter!$G$1:$G$66)),COUNTIF(Starter!$G$1:$G$66,$C$4)+1-ROW(G54))),"")</f>
        <v/>
      </c>
      <c r="E61" s="203" t="str">
        <f t="array" ref="E61">IFERROR(INDEX(Starter!$G$1:$G$66,LARGE((Starter!$G$1:$G$66=$C$4)*(ROW(Starter!$G$1:$G$66)),COUNTIF(Starter!$G$1:$G$66,$C$4)+1-ROW(G54))),"")</f>
        <v/>
      </c>
      <c r="F61" s="204"/>
      <c r="G61" s="205"/>
      <c r="H61" s="204"/>
      <c r="I61" s="205"/>
      <c r="J61" s="204"/>
      <c r="K61" s="205"/>
      <c r="L61" s="204"/>
      <c r="M61" s="205"/>
    </row>
    <row r="62" spans="1:13" ht="27" customHeight="1">
      <c r="A62" s="174" t="str">
        <f t="array" ref="A62">IFERROR(INDEX(Starter!$A$1:$A$66,LARGE((Starter!$G$1:$G$66=$C$4)*(ROW(Starter!$G$1:$G$66)),COUNTIF(Starter!$G$1:$G$66,$C$4)+1-ROW(C55))),"")</f>
        <v/>
      </c>
      <c r="B62" s="286" t="str">
        <f t="array" ref="B62">IFERROR(INDEX(Starter!$B$1:$B$66,LARGE((Starter!$G$1:$G$66=$C$4)*(ROW(Starter!$G$1:$G$66)),COUNTIF(Starter!$G$1:$G$66,$C$4)+1-ROW(E55))),"")</f>
        <v/>
      </c>
      <c r="C62" s="213" t="str">
        <f t="array" ref="C62">IFERROR(INDEX(Starter!$C$1:$C$66,LARGE((Starter!$G$1:$G$66=$C$4)*(ROW(Starter!$G$1:$G$66)),COUNTIF(Starter!$G$1:$G$66,$C$4)+1-ROW(F55))),"")</f>
        <v/>
      </c>
      <c r="D62" s="213" t="str">
        <f t="array" ref="D62">IFERROR(INDEX(Starter!$D$1:$D$66,LARGE((Starter!$G$1:$G$66=$C$4)*(ROW(Starter!$G$1:$G$66)),COUNTIF(Starter!$G$1:$G$66,$C$4)+1-ROW(G55))),"")</f>
        <v/>
      </c>
      <c r="E62" s="203" t="str">
        <f t="array" ref="E62">IFERROR(INDEX(Starter!$G$1:$G$66,LARGE((Starter!$G$1:$G$66=$C$4)*(ROW(Starter!$G$1:$G$66)),COUNTIF(Starter!$G$1:$G$66,$C$4)+1-ROW(G55))),"")</f>
        <v/>
      </c>
      <c r="F62" s="204"/>
      <c r="G62" s="205"/>
      <c r="H62" s="204"/>
      <c r="I62" s="205"/>
      <c r="J62" s="204"/>
      <c r="K62" s="205"/>
      <c r="L62" s="204"/>
      <c r="M62" s="205"/>
    </row>
    <row r="63" spans="1:13" ht="27" customHeight="1">
      <c r="A63" s="174" t="str">
        <f t="array" ref="A63">IFERROR(INDEX(Starter!$A$1:$A$66,LARGE((Starter!$G$1:$G$66=$C$4)*(ROW(Starter!$G$1:$G$66)),COUNTIF(Starter!$G$1:$G$66,$C$4)+1-ROW(C56))),"")</f>
        <v/>
      </c>
      <c r="B63" s="286" t="str">
        <f t="array" ref="B63">IFERROR(INDEX(Starter!$B$1:$B$66,LARGE((Starter!$G$1:$G$66=$C$4)*(ROW(Starter!$G$1:$G$66)),COUNTIF(Starter!$G$1:$G$66,$C$4)+1-ROW(E56))),"")</f>
        <v/>
      </c>
      <c r="C63" s="213" t="str">
        <f t="array" ref="C63">IFERROR(INDEX(Starter!$C$1:$C$66,LARGE((Starter!$G$1:$G$66=$C$4)*(ROW(Starter!$G$1:$G$66)),COUNTIF(Starter!$G$1:$G$66,$C$4)+1-ROW(F56))),"")</f>
        <v/>
      </c>
      <c r="D63" s="213" t="str">
        <f t="array" ref="D63">IFERROR(INDEX(Starter!$D$1:$D$66,LARGE((Starter!$G$1:$G$66=$C$4)*(ROW(Starter!$G$1:$G$66)),COUNTIF(Starter!$G$1:$G$66,$C$4)+1-ROW(G56))),"")</f>
        <v/>
      </c>
      <c r="E63" s="203" t="str">
        <f t="array" ref="E63">IFERROR(INDEX(Starter!$G$1:$G$66,LARGE((Starter!$G$1:$G$66=$C$4)*(ROW(Starter!$G$1:$G$66)),COUNTIF(Starter!$G$1:$G$66,$C$4)+1-ROW(G56))),"")</f>
        <v/>
      </c>
      <c r="F63" s="204"/>
      <c r="G63" s="205"/>
      <c r="H63" s="204"/>
      <c r="I63" s="205"/>
      <c r="J63" s="204"/>
      <c r="K63" s="205"/>
      <c r="L63" s="204"/>
      <c r="M63" s="205"/>
    </row>
    <row r="64" spans="1:13" ht="27" customHeight="1">
      <c r="A64" s="174" t="str">
        <f t="array" ref="A64">IFERROR(INDEX(Starter!$A$1:$A$66,LARGE((Starter!$G$1:$G$66=$C$4)*(ROW(Starter!$G$1:$G$66)),COUNTIF(Starter!$G$1:$G$66,$C$4)+1-ROW(C57))),"")</f>
        <v/>
      </c>
      <c r="B64" s="286" t="str">
        <f t="array" ref="B64">IFERROR(INDEX(Starter!$B$1:$B$66,LARGE((Starter!$G$1:$G$66=$C$4)*(ROW(Starter!$G$1:$G$66)),COUNTIF(Starter!$G$1:$G$66,$C$4)+1-ROW(E57))),"")</f>
        <v/>
      </c>
      <c r="C64" s="213" t="str">
        <f t="array" ref="C64">IFERROR(INDEX(Starter!$C$1:$C$66,LARGE((Starter!$G$1:$G$66=$C$4)*(ROW(Starter!$G$1:$G$66)),COUNTIF(Starter!$G$1:$G$66,$C$4)+1-ROW(F57))),"")</f>
        <v/>
      </c>
      <c r="D64" s="213" t="str">
        <f t="array" ref="D64">IFERROR(INDEX(Starter!$D$1:$D$66,LARGE((Starter!$G$1:$G$66=$C$4)*(ROW(Starter!$G$1:$G$66)),COUNTIF(Starter!$G$1:$G$66,$C$4)+1-ROW(G57))),"")</f>
        <v/>
      </c>
      <c r="E64" s="203" t="str">
        <f t="array" ref="E64">IFERROR(INDEX(Starter!$G$1:$G$66,LARGE((Starter!$G$1:$G$66=$C$4)*(ROW(Starter!$G$1:$G$66)),COUNTIF(Starter!$G$1:$G$66,$C$4)+1-ROW(G57))),"")</f>
        <v/>
      </c>
      <c r="F64" s="204"/>
      <c r="G64" s="205"/>
      <c r="H64" s="204"/>
      <c r="I64" s="205"/>
      <c r="J64" s="204"/>
      <c r="K64" s="205"/>
      <c r="L64" s="204"/>
      <c r="M64" s="205"/>
    </row>
    <row r="65" spans="1:13" ht="27" customHeight="1">
      <c r="A65" s="174" t="str">
        <f t="array" ref="A65">IFERROR(INDEX(Starter!$A$1:$A$66,LARGE((Starter!$G$1:$G$66=$C$4)*(ROW(Starter!$G$1:$G$66)),COUNTIF(Starter!$G$1:$G$66,$C$4)+1-ROW(C58))),"")</f>
        <v/>
      </c>
      <c r="B65" s="286" t="str">
        <f t="array" ref="B65">IFERROR(INDEX(Starter!$B$1:$B$66,LARGE((Starter!$G$1:$G$66=$C$4)*(ROW(Starter!$G$1:$G$66)),COUNTIF(Starter!$G$1:$G$66,$C$4)+1-ROW(E58))),"")</f>
        <v/>
      </c>
      <c r="C65" s="213" t="str">
        <f t="array" ref="C65">IFERROR(INDEX(Starter!$C$1:$C$66,LARGE((Starter!$G$1:$G$66=$C$4)*(ROW(Starter!$G$1:$G$66)),COUNTIF(Starter!$G$1:$G$66,$C$4)+1-ROW(F58))),"")</f>
        <v/>
      </c>
      <c r="D65" s="213" t="str">
        <f t="array" ref="D65">IFERROR(INDEX(Starter!$D$1:$D$66,LARGE((Starter!$G$1:$G$66=$C$4)*(ROW(Starter!$G$1:$G$66)),COUNTIF(Starter!$G$1:$G$66,$C$4)+1-ROW(G58))),"")</f>
        <v/>
      </c>
      <c r="E65" s="203" t="str">
        <f t="array" ref="E65">IFERROR(INDEX(Starter!$G$1:$G$66,LARGE((Starter!$G$1:$G$66=$C$4)*(ROW(Starter!$G$1:$G$66)),COUNTIF(Starter!$G$1:$G$66,$C$4)+1-ROW(G58))),"")</f>
        <v/>
      </c>
      <c r="F65" s="204"/>
      <c r="G65" s="205"/>
      <c r="H65" s="204"/>
      <c r="I65" s="205"/>
      <c r="J65" s="204"/>
      <c r="K65" s="205"/>
      <c r="L65" s="204"/>
      <c r="M65" s="205"/>
    </row>
    <row r="66" spans="1:13" ht="27" customHeight="1">
      <c r="A66" s="174" t="str">
        <f t="array" ref="A66">IFERROR(INDEX(Starter!$A$1:$A$66,LARGE((Starter!$G$1:$G$66=$C$4)*(ROW(Starter!$G$1:$G$66)),COUNTIF(Starter!$G$1:$G$66,$C$4)+1-ROW(C59))),"")</f>
        <v/>
      </c>
      <c r="B66" s="286" t="str">
        <f t="array" ref="B66">IFERROR(INDEX(Starter!$B$1:$B$66,LARGE((Starter!$G$1:$G$66=$C$4)*(ROW(Starter!$G$1:$G$66)),COUNTIF(Starter!$G$1:$G$66,$C$4)+1-ROW(E59))),"")</f>
        <v/>
      </c>
      <c r="C66" s="213" t="str">
        <f t="array" ref="C66">IFERROR(INDEX(Starter!$C$1:$C$66,LARGE((Starter!$G$1:$G$66=$C$4)*(ROW(Starter!$G$1:$G$66)),COUNTIF(Starter!$G$1:$G$66,$C$4)+1-ROW(F59))),"")</f>
        <v/>
      </c>
      <c r="D66" s="213" t="str">
        <f t="array" ref="D66">IFERROR(INDEX(Starter!$D$1:$D$66,LARGE((Starter!$G$1:$G$66=$C$4)*(ROW(Starter!$G$1:$G$66)),COUNTIF(Starter!$G$1:$G$66,$C$4)+1-ROW(G59))),"")</f>
        <v/>
      </c>
      <c r="E66" s="203" t="str">
        <f t="array" ref="E66">IFERROR(INDEX(Starter!$G$1:$G$66,LARGE((Starter!$G$1:$G$66=$C$4)*(ROW(Starter!$G$1:$G$66)),COUNTIF(Starter!$G$1:$G$66,$C$4)+1-ROW(G59))),"")</f>
        <v/>
      </c>
      <c r="F66" s="204"/>
      <c r="G66" s="205"/>
      <c r="H66" s="204"/>
      <c r="I66" s="205"/>
      <c r="J66" s="204"/>
      <c r="K66" s="205"/>
      <c r="L66" s="204"/>
      <c r="M66" s="205"/>
    </row>
    <row r="67" spans="1:13" ht="27" customHeight="1">
      <c r="A67" s="174" t="str">
        <f t="array" ref="A67">IFERROR(INDEX(Starter!$A$1:$A$66,LARGE((Starter!$G$1:$G$66=$C$4)*(ROW(Starter!$G$1:$G$66)),COUNTIF(Starter!$G$1:$G$66,$C$4)+1-ROW(C60))),"")</f>
        <v/>
      </c>
      <c r="B67" s="286" t="str">
        <f t="array" ref="B67">IFERROR(INDEX(Starter!$B$1:$B$66,LARGE((Starter!$G$1:$G$66=$C$4)*(ROW(Starter!$G$1:$G$66)),COUNTIF(Starter!$G$1:$G$66,$C$4)+1-ROW(E60))),"")</f>
        <v/>
      </c>
      <c r="C67" s="213" t="str">
        <f t="array" ref="C67">IFERROR(INDEX(Starter!$C$1:$C$66,LARGE((Starter!$G$1:$G$66=$C$4)*(ROW(Starter!$G$1:$G$66)),COUNTIF(Starter!$G$1:$G$66,$C$4)+1-ROW(F60))),"")</f>
        <v/>
      </c>
      <c r="D67" s="213" t="str">
        <f t="array" ref="D67">IFERROR(INDEX(Starter!$D$1:$D$66,LARGE((Starter!$G$1:$G$66=$C$4)*(ROW(Starter!$G$1:$G$66)),COUNTIF(Starter!$G$1:$G$66,$C$4)+1-ROW(G60))),"")</f>
        <v/>
      </c>
      <c r="E67" s="203" t="str">
        <f t="array" ref="E67">IFERROR(INDEX(Starter!$G$1:$G$66,LARGE((Starter!$G$1:$G$66=$C$4)*(ROW(Starter!$G$1:$G$66)),COUNTIF(Starter!$G$1:$G$66,$C$4)+1-ROW(G60))),"")</f>
        <v/>
      </c>
      <c r="F67" s="204"/>
      <c r="G67" s="205"/>
      <c r="H67" s="204"/>
      <c r="I67" s="205"/>
      <c r="J67" s="204"/>
      <c r="K67" s="205"/>
      <c r="L67" s="204"/>
      <c r="M67" s="205"/>
    </row>
    <row r="68" spans="1:13" ht="27" customHeight="1">
      <c r="A68" s="174" t="str">
        <f t="array" ref="A68">IFERROR(INDEX(Starter!$A$1:$A$66,LARGE((Starter!$G$1:$G$66=$C$4)*(ROW(Starter!$G$1:$G$66)),COUNTIF(Starter!$G$1:$G$66,$C$4)+1-ROW(C61))),"")</f>
        <v/>
      </c>
      <c r="B68" s="286" t="str">
        <f t="array" ref="B68">IFERROR(INDEX(Starter!$B$1:$B$66,LARGE((Starter!$G$1:$G$66=$C$4)*(ROW(Starter!$G$1:$G$66)),COUNTIF(Starter!$G$1:$G$66,$C$4)+1-ROW(E61))),"")</f>
        <v/>
      </c>
      <c r="C68" s="213" t="str">
        <f t="array" ref="C68">IFERROR(INDEX(Starter!$C$1:$C$66,LARGE((Starter!$G$1:$G$66=$C$4)*(ROW(Starter!$G$1:$G$66)),COUNTIF(Starter!$G$1:$G$66,$C$4)+1-ROW(F61))),"")</f>
        <v/>
      </c>
      <c r="D68" s="213" t="str">
        <f t="array" ref="D68">IFERROR(INDEX(Starter!$D$1:$D$66,LARGE((Starter!$G$1:$G$66=$C$4)*(ROW(Starter!$G$1:$G$66)),COUNTIF(Starter!$G$1:$G$66,$C$4)+1-ROW(G61))),"")</f>
        <v/>
      </c>
      <c r="E68" s="203" t="str">
        <f t="array" ref="E68">IFERROR(INDEX(Starter!$G$1:$G$66,LARGE((Starter!$G$1:$G$66=$C$4)*(ROW(Starter!$G$1:$G$66)),COUNTIF(Starter!$G$1:$G$66,$C$4)+1-ROW(G61))),"")</f>
        <v/>
      </c>
      <c r="F68" s="204"/>
      <c r="G68" s="205"/>
      <c r="H68" s="204"/>
      <c r="I68" s="205"/>
      <c r="J68" s="204"/>
      <c r="K68" s="205"/>
      <c r="L68" s="204"/>
      <c r="M68" s="205"/>
    </row>
    <row r="69" spans="1:13" ht="27" customHeight="1">
      <c r="A69" s="263" t="str">
        <f t="array" ref="A69">IFERROR(INDEX(Starter!$A$1:$A$66,LARGE((Starter!$G$1:$G$66=$C$4)*(ROW(Starter!$G$1:$G$66)),COUNTIF(Starter!$G$1:$G$66,$C$4)+1-ROW(C62))),"")</f>
        <v/>
      </c>
      <c r="B69" s="287" t="str">
        <f t="array" ref="B69">IFERROR(INDEX(Starter!$B$1:$B$66,LARGE((Starter!$G$1:$G$66=$C$4)*(ROW(Starter!$G$1:$G$66)),COUNTIF(Starter!$G$1:$G$66,$C$4)+1-ROW(E62))),"")</f>
        <v/>
      </c>
      <c r="C69" s="214" t="str">
        <f t="array" ref="C69">IFERROR(INDEX(Starter!$C$1:$C$66,LARGE((Starter!$G$1:$G$66=$C$4)*(ROW(Starter!$G$1:$G$66)),COUNTIF(Starter!$G$1:$G$66,$C$4)+1-ROW(F62))),"")</f>
        <v/>
      </c>
      <c r="D69" s="214" t="str">
        <f t="array" ref="D69">IFERROR(INDEX(Starter!$D$1:$D$66,LARGE((Starter!$G$1:$G$66=$C$4)*(ROW(Starter!$G$1:$G$66)),COUNTIF(Starter!$G$1:$G$66,$C$4)+1-ROW(G62))),"")</f>
        <v/>
      </c>
      <c r="E69" s="206" t="str">
        <f t="array" ref="E69">IFERROR(INDEX(Starter!$G$1:$G$66,LARGE((Starter!$G$1:$G$66=$C$4)*(ROW(Starter!$G$1:$G$66)),COUNTIF(Starter!$G$1:$G$66,$C$4)+1-ROW(G62))),"")</f>
        <v/>
      </c>
      <c r="F69" s="207"/>
      <c r="G69" s="208"/>
      <c r="H69" s="207"/>
      <c r="I69" s="208"/>
      <c r="J69" s="207"/>
      <c r="K69" s="208"/>
      <c r="L69" s="207"/>
      <c r="M69" s="208"/>
    </row>
    <row r="70" spans="1:13" ht="24" customHeight="1">
      <c r="A70" s="139" t="str">
        <f t="array" ref="A70">IFERROR(INDEX(Starter!$A$1:$A$66,LARGE((Starter!$G$1:$G$66=$C$4)*(ROW(Starter!$G$1:$G$66)),COUNTIF(Starter!$G$1:$G$682,$C$4)+1-ROW(C64))),"")</f>
        <v/>
      </c>
      <c r="B70" s="101" t="str">
        <f t="array" ref="B70">IFERROR(INDEX(Starter!$B$1:$B$66,LARGE((Starter!$G$1:$G$66=$C$4)*(ROW(Starter!$G$1:$G$66)),COUNTIF(Starter!$G$1:$G$66,$C$4)+1-ROW(E64))),"")</f>
        <v/>
      </c>
      <c r="C70" s="101" t="str">
        <f t="array" ref="C70">IFERROR(INDEX(Starter!$C$1:$C$66,LARGE((Starter!$G$1:$G$66=$C$4)*(ROW(Starter!$G$1:$G$66)),COUNTIF(Starter!$G$1:$G$66,$C$4)+1-ROW(F64))),"")</f>
        <v/>
      </c>
      <c r="D70" s="101"/>
      <c r="E70" s="139" t="str">
        <f t="array" ref="E70">IFERROR(INDEX(Starter!$G$1:$G$66,LARGE((Starter!$G$1:$G$66=$C$4)*(ROW(Starter!$G$1:$G$66)),COUNTIF(Starter!$G$1:$G$66,$C$4)+1-ROW(G64))),"")</f>
        <v/>
      </c>
    </row>
  </sheetData>
  <sheetProtection algorithmName="SHA-512" hashValue="M32o3UGDqIvccwH3yp0k+RRHlp0RPOLg0yFtFKJ+sOnz1//IENbAVREDlctpzY0K3CUEWPCey7fh4Xh4+i7z2A==" saltValue="TezyFvjqV4zb8vhNLeeL0w==" spinCount="100000" sheet="1" objects="1" scenarios="1"/>
  <mergeCells count="4">
    <mergeCell ref="A1:M1"/>
    <mergeCell ref="F4:G4"/>
    <mergeCell ref="H4:K4"/>
    <mergeCell ref="I2:K2"/>
  </mergeCells>
  <pageMargins left="0.47244094488188981" right="0.19685039370078741" top="0.23622047244094491" bottom="0.23622047244094491" header="0.15748031496062992" footer="0.19685039370078741"/>
  <pageSetup paperSize="9" scale="98" fitToHeight="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9"/>
  <sheetViews>
    <sheetView showGridLines="0" zoomScaleNormal="100" workbookViewId="0">
      <selection activeCell="C2" sqref="C2"/>
    </sheetView>
  </sheetViews>
  <sheetFormatPr baseColWidth="10" defaultColWidth="11.44140625" defaultRowHeight="14.4"/>
  <cols>
    <col min="1" max="1" width="8.5546875" style="49" customWidth="1"/>
    <col min="2" max="2" width="5.44140625" style="49" customWidth="1"/>
    <col min="3" max="3" width="6" style="49" customWidth="1"/>
    <col min="4" max="4" width="5.5546875" style="76" customWidth="1"/>
    <col min="5" max="6" width="5.21875" style="49" customWidth="1"/>
    <col min="7" max="7" width="5.5546875" style="76" customWidth="1"/>
    <col min="8" max="9" width="5.21875" style="49" customWidth="1"/>
    <col min="10" max="10" width="5.5546875" style="49" customWidth="1"/>
    <col min="11" max="12" width="5.21875" style="49" customWidth="1"/>
    <col min="13" max="13" width="5.5546875" style="49" customWidth="1"/>
    <col min="14" max="15" width="5.21875" style="49" customWidth="1"/>
    <col min="16" max="16" width="8.44140625" style="49" customWidth="1"/>
    <col min="17" max="17" width="8.5546875" style="77" customWidth="1"/>
    <col min="18" max="18" width="3.5546875" style="77" customWidth="1"/>
    <col min="19" max="19" width="8.44140625" style="76" bestFit="1" customWidth="1"/>
    <col min="20" max="16384" width="11.44140625" style="49"/>
  </cols>
  <sheetData>
    <row r="1" spans="1:19">
      <c r="A1" s="403" t="s">
        <v>165</v>
      </c>
      <c r="B1" s="409"/>
      <c r="C1" s="409"/>
      <c r="D1" s="410"/>
      <c r="E1" s="409"/>
      <c r="F1" s="409"/>
      <c r="G1" s="410"/>
      <c r="H1" s="409"/>
      <c r="I1" s="409"/>
      <c r="J1" s="409"/>
      <c r="K1" s="409"/>
      <c r="L1" s="409"/>
      <c r="M1" s="409"/>
      <c r="N1" s="409"/>
      <c r="O1" s="409"/>
      <c r="P1" s="409"/>
      <c r="Q1" s="405"/>
      <c r="R1" s="405"/>
      <c r="S1" s="410"/>
    </row>
    <row r="2" spans="1:19">
      <c r="A2" s="403" t="s">
        <v>16</v>
      </c>
      <c r="B2" s="409"/>
      <c r="C2" s="361">
        <v>1</v>
      </c>
      <c r="D2" s="410"/>
      <c r="E2" s="409"/>
      <c r="F2" s="406" t="s">
        <v>192</v>
      </c>
      <c r="G2" s="410"/>
      <c r="H2" s="409"/>
      <c r="I2" s="409"/>
      <c r="J2" s="409"/>
      <c r="K2" s="409"/>
      <c r="L2" s="409"/>
      <c r="M2" s="409"/>
      <c r="N2" s="409"/>
      <c r="O2" s="409"/>
      <c r="P2" s="409"/>
      <c r="Q2" s="405"/>
      <c r="R2" s="405"/>
      <c r="S2" s="410"/>
    </row>
    <row r="3" spans="1:19">
      <c r="A3" s="403" t="s">
        <v>17</v>
      </c>
      <c r="B3" s="409"/>
      <c r="C3" s="361">
        <v>18</v>
      </c>
      <c r="D3" s="410"/>
      <c r="E3" s="409"/>
      <c r="F3" s="445" t="s">
        <v>189</v>
      </c>
      <c r="G3" s="410"/>
      <c r="H3" s="409"/>
      <c r="I3" s="409"/>
      <c r="J3" s="409"/>
      <c r="K3" s="409"/>
      <c r="L3" s="409"/>
      <c r="M3" s="409"/>
      <c r="N3" s="409"/>
      <c r="O3" s="409"/>
      <c r="P3" s="409"/>
      <c r="Q3" s="405"/>
      <c r="R3" s="405"/>
      <c r="S3" s="410" t="s">
        <v>27</v>
      </c>
    </row>
    <row r="4" spans="1:19">
      <c r="A4" s="403" t="s">
        <v>164</v>
      </c>
      <c r="B4" s="409"/>
      <c r="C4" s="361">
        <v>1</v>
      </c>
      <c r="D4" s="410"/>
      <c r="E4" s="409"/>
      <c r="F4" s="409"/>
      <c r="G4" s="410"/>
      <c r="H4" s="409"/>
      <c r="I4" s="409"/>
      <c r="J4" s="409"/>
      <c r="K4" s="409"/>
      <c r="L4" s="409"/>
      <c r="M4" s="409"/>
      <c r="N4" s="409"/>
      <c r="O4" s="409"/>
      <c r="P4" s="409"/>
      <c r="Q4" s="407" t="s">
        <v>26</v>
      </c>
      <c r="R4" s="411"/>
      <c r="S4" s="410" t="s">
        <v>28</v>
      </c>
    </row>
    <row r="5" spans="1:19" ht="5.0999999999999996" customHeight="1">
      <c r="N5" s="412"/>
      <c r="Q5" s="78"/>
      <c r="R5" s="82"/>
    </row>
    <row r="6" spans="1:19" ht="16.5" customHeight="1">
      <c r="A6" s="79">
        <f>IF(ISNUMBER(Q7)=FALSE,"",Stammdaten!$C$4)</f>
        <v>44995</v>
      </c>
      <c r="B6" s="384" t="str">
        <f>IF(ISNUMBER(Q7)=FALSE,"",Stammdaten!$C$9)</f>
        <v>HSV Testverein</v>
      </c>
      <c r="C6" s="384"/>
      <c r="D6" s="81"/>
      <c r="E6" s="80" t="str">
        <f>IF(ISNUMBER(Q7)=FALSE,"","Name:")</f>
        <v>Name:</v>
      </c>
      <c r="F6" s="385" t="e">
        <f ca="1">IF(ISBLANK(Q7),"",VLOOKUP(+Q7,'Erg Alle'!$B$6:$M$65,2,FALSE))</f>
        <v>#N/A</v>
      </c>
      <c r="G6" s="81"/>
      <c r="H6" s="384"/>
      <c r="I6" s="384"/>
      <c r="J6" s="80" t="e">
        <f>IF(ISNUMBER(Q7)=FALSE,"",VLOOKUP(+Q7,Starter!$A$7:$G$66,5,FALSE))</f>
        <v>#N/A</v>
      </c>
      <c r="K6" s="719" t="e">
        <f>IF(ISNUMBER(Q7)=FALSE,"",VLOOKUP(+Q7,Starter!$A$7:$G$66,6,FALSE))</f>
        <v>#N/A</v>
      </c>
      <c r="L6" s="719"/>
      <c r="M6" s="80" t="str">
        <f>IF(ISNUMBER(Q7)=FALSE,"","Hund:")</f>
        <v>Hund:</v>
      </c>
      <c r="N6" s="385" t="e">
        <f ca="1">IF(ISBLANK(Q7),"",VLOOKUP(+Q7,'Erg Alle'!$B$6:$M$65,3,FALSE))</f>
        <v>#N/A</v>
      </c>
      <c r="O6" s="384"/>
      <c r="P6" s="81"/>
      <c r="Q6" s="383"/>
      <c r="S6" s="382">
        <v>1</v>
      </c>
    </row>
    <row r="7" spans="1:19" ht="13.05" customHeight="1">
      <c r="A7" s="386" t="str">
        <f>IF(ISNUMBER(Q7)=FALSE,"","Klasse:")</f>
        <v>Klasse:</v>
      </c>
      <c r="B7" s="387" t="e">
        <f ca="1">IF(ISBLANK(Q7),"",VLOOKUP(+Q7,'Erg Alle'!$B$6:$M$65,5,FALSE))</f>
        <v>#N/A</v>
      </c>
      <c r="C7" s="387"/>
      <c r="D7" s="387" t="str">
        <f>IF(ISNUMBER(Q7)=FALSE,"","Lauf 1:")</f>
        <v>Lauf 1:</v>
      </c>
      <c r="E7" s="388" t="str">
        <f>IF(ISNUMBER(Q7)=FALSE,"","FP")</f>
        <v>FP</v>
      </c>
      <c r="F7" s="389" t="str">
        <f>IF(ISNUMBER(Q7)=FALSE,"","WU")</f>
        <v>WU</v>
      </c>
      <c r="G7" s="387" t="str">
        <f>IF(ISNUMBER(Q7)=FALSE,"","Lauf 2:")</f>
        <v>Lauf 2:</v>
      </c>
      <c r="H7" s="388" t="str">
        <f>IF(ISNUMBER(Q7)=FALSE,"","FP")</f>
        <v>FP</v>
      </c>
      <c r="I7" s="389" t="str">
        <f>IF(ISNUMBER(Q7)=FALSE,"","WU")</f>
        <v>WU</v>
      </c>
      <c r="J7" s="387" t="str">
        <f>+IF(Stammdaten!$C$20&gt;2,IF(ISNUMBER(Q7)=FALSE,"","Lauf 3:"),"")</f>
        <v>Lauf 3:</v>
      </c>
      <c r="K7" s="388" t="str">
        <f>+IF(Stammdaten!$C$20&gt;2,IF(ISNUMBER(Q7)=FALSE,"","FP"),"")</f>
        <v>FP</v>
      </c>
      <c r="L7" s="389" t="str">
        <f>+IF(Stammdaten!$C$20&gt;2,IF(ISNUMBER(Q7)=FALSE,"","WU"),"")</f>
        <v>WU</v>
      </c>
      <c r="M7" s="387"/>
      <c r="N7" s="388"/>
      <c r="O7" s="388"/>
      <c r="P7" s="388"/>
      <c r="Q7" s="393">
        <f>IF(OR($C$4=S6,S6&gt;$C$4),IF($C$2+(S6-$C$4)&lt;=$C$3,$C$2+(S6-$C$4),""),"")</f>
        <v>1</v>
      </c>
      <c r="R7" s="83"/>
      <c r="S7" s="105"/>
    </row>
    <row r="8" spans="1:19" ht="15" customHeight="1">
      <c r="A8" s="390" t="str">
        <f>IF(ISNUMBER(Q7)=FALSE,"","H-WR:")</f>
        <v>H-WR:</v>
      </c>
      <c r="B8" s="391" t="str">
        <f>IF(ISNUMBER(Q7)=FALSE,"",Stammdaten!$C$17)</f>
        <v>Wertungsrichter(in) 1</v>
      </c>
      <c r="C8" s="391"/>
      <c r="D8" s="380"/>
      <c r="E8" s="380" t="e">
        <f ca="1">IF(ISBLANK(Q7),"",VLOOKUP(+Q7,'Erg Alle'!$B$6:$M$65,7,FALSE))</f>
        <v>#N/A</v>
      </c>
      <c r="F8" s="392" t="e">
        <f ca="1">IF(ISBLANK(Q7),"",VLOOKUP(+Q7,'Erg Alle'!$B$6:$M$65,8,FALSE))</f>
        <v>#N/A</v>
      </c>
      <c r="G8" s="390"/>
      <c r="H8" s="380" t="e">
        <f ca="1">IF(ISBLANK(Q7),"",VLOOKUP(+Q7,'Erg Alle'!$B$6:$M$65,9,FALSE))</f>
        <v>#N/A</v>
      </c>
      <c r="I8" s="392" t="e">
        <f ca="1">IF(ISBLANK(Q7),"",VLOOKUP(+Q7,'Erg Alle'!$B$6:$M$65,10,FALSE))</f>
        <v>#N/A</v>
      </c>
      <c r="J8" s="390"/>
      <c r="K8" s="380" t="e">
        <f ca="1">IF(ISBLANK(Q7),"",VLOOKUP(+Q7,'Erg Alle'!$B$6:$M$65,11,FALSE))</f>
        <v>#N/A</v>
      </c>
      <c r="L8" s="392" t="e">
        <f ca="1">IF(ISBLANK(Q7),"",VLOOKUP(+Q7,'Erg Alle'!$B$6:$M$65,12,FALSE))</f>
        <v>#N/A</v>
      </c>
      <c r="M8" s="391"/>
      <c r="N8" s="380"/>
      <c r="O8" s="380"/>
      <c r="P8" s="381"/>
      <c r="Q8" s="381"/>
      <c r="R8" s="82"/>
      <c r="S8" s="105"/>
    </row>
    <row r="9" spans="1:19" ht="16.5" customHeight="1">
      <c r="A9" s="79">
        <f>IF(ISNUMBER(Q10)=FALSE,"",Stammdaten!$C$4)</f>
        <v>44995</v>
      </c>
      <c r="B9" s="384" t="str">
        <f>IF(ISNUMBER(Q10)=FALSE,"",Stammdaten!$C$9)</f>
        <v>HSV Testverein</v>
      </c>
      <c r="C9" s="384"/>
      <c r="D9" s="81"/>
      <c r="E9" s="80" t="str">
        <f>IF(ISNUMBER(Q10)=FALSE,"","Name:")</f>
        <v>Name:</v>
      </c>
      <c r="F9" s="385" t="e">
        <f ca="1">IF(ISBLANK(Q10),"",VLOOKUP(+Q10,'Erg Alle'!$B$6:$M$65,2,FALSE))</f>
        <v>#N/A</v>
      </c>
      <c r="G9" s="81"/>
      <c r="H9" s="384"/>
      <c r="I9" s="384"/>
      <c r="J9" s="80" t="e">
        <f>IF(ISNUMBER(Q10)=FALSE,"",VLOOKUP(+Q10,Starter!$A$7:$G$66,5,FALSE))</f>
        <v>#N/A</v>
      </c>
      <c r="K9" s="719" t="e">
        <f>IF(ISNUMBER(Q10)=FALSE,"",VLOOKUP(+Q10,Starter!$A$7:$G$66,6,FALSE))</f>
        <v>#N/A</v>
      </c>
      <c r="L9" s="719"/>
      <c r="M9" s="80" t="str">
        <f>IF(ISNUMBER(Q10)=FALSE,"","Hund:")</f>
        <v>Hund:</v>
      </c>
      <c r="N9" s="385" t="e">
        <f ca="1">IF(ISBLANK(Q10),"",VLOOKUP(+Q10,'Erg Alle'!$B$6:$M$65,3,FALSE))</f>
        <v>#N/A</v>
      </c>
      <c r="O9" s="384"/>
      <c r="P9" s="81"/>
      <c r="Q9" s="383"/>
      <c r="S9" s="382">
        <v>2</v>
      </c>
    </row>
    <row r="10" spans="1:19" ht="13.05" customHeight="1">
      <c r="A10" s="386" t="str">
        <f>IF(ISNUMBER(Q10)=FALSE,"","Klasse:")</f>
        <v>Klasse:</v>
      </c>
      <c r="B10" s="387" t="e">
        <f ca="1">IF(ISBLANK(Q10),"",VLOOKUP(+Q10,'Erg Alle'!$B$6:$M$65,5,FALSE))</f>
        <v>#N/A</v>
      </c>
      <c r="C10" s="387"/>
      <c r="D10" s="387" t="str">
        <f>IF(ISNUMBER(Q10)=FALSE,"","Lauf 1:")</f>
        <v>Lauf 1:</v>
      </c>
      <c r="E10" s="388" t="str">
        <f>IF(ISNUMBER(Q10)=FALSE,"","FP")</f>
        <v>FP</v>
      </c>
      <c r="F10" s="389" t="str">
        <f>IF(ISNUMBER(Q10)=FALSE,"","WU")</f>
        <v>WU</v>
      </c>
      <c r="G10" s="387" t="str">
        <f>IF(ISNUMBER(Q10)=FALSE,"","Lauf 2:")</f>
        <v>Lauf 2:</v>
      </c>
      <c r="H10" s="388" t="str">
        <f>IF(ISNUMBER(Q10)=FALSE,"","FP")</f>
        <v>FP</v>
      </c>
      <c r="I10" s="389" t="str">
        <f>IF(ISNUMBER(Q10)=FALSE,"","WU")</f>
        <v>WU</v>
      </c>
      <c r="J10" s="387" t="str">
        <f>+IF(Stammdaten!$C$20&gt;2,IF(ISNUMBER(Q10)=FALSE,"","Lauf 3:"),"")</f>
        <v>Lauf 3:</v>
      </c>
      <c r="K10" s="388" t="str">
        <f>+IF(Stammdaten!$C$20&gt;2,IF(ISNUMBER(Q10)=FALSE,"","FP"),"")</f>
        <v>FP</v>
      </c>
      <c r="L10" s="389" t="str">
        <f>+IF(Stammdaten!$C$20&gt;2,IF(ISNUMBER(Q10)=FALSE,"","WU"),"")</f>
        <v>WU</v>
      </c>
      <c r="M10" s="387"/>
      <c r="N10" s="388"/>
      <c r="O10" s="388"/>
      <c r="P10" s="388"/>
      <c r="Q10" s="393">
        <f>IF(OR($C$4=S9,S9&gt;$C$4),IF($C$2+(S9-$C$4)&lt;=$C$3,$C$2+(S9-$C$4),""),"")</f>
        <v>2</v>
      </c>
      <c r="R10" s="83"/>
      <c r="S10" s="105"/>
    </row>
    <row r="11" spans="1:19" ht="15" customHeight="1">
      <c r="A11" s="390" t="str">
        <f>IF(ISNUMBER(Q10)=FALSE,"","H-WR:")</f>
        <v>H-WR:</v>
      </c>
      <c r="B11" s="391" t="str">
        <f>+IF(ISNUMBER(Q10)=FALSE,"",Stammdaten!$C$17)</f>
        <v>Wertungsrichter(in) 1</v>
      </c>
      <c r="C11" s="391"/>
      <c r="D11" s="380"/>
      <c r="E11" s="380" t="e">
        <f ca="1">IF(ISBLANK(Q10),"",VLOOKUP(+Q10,'Erg Alle'!$B$6:$M$65,7,FALSE))</f>
        <v>#N/A</v>
      </c>
      <c r="F11" s="392" t="e">
        <f ca="1">IF(ISBLANK(Q10),"",VLOOKUP(+Q10,'Erg Alle'!$B$6:$M$65,8,FALSE))</f>
        <v>#N/A</v>
      </c>
      <c r="G11" s="390"/>
      <c r="H11" s="380" t="e">
        <f ca="1">IF(ISBLANK(Q10),"",VLOOKUP(+Q10,'Erg Alle'!$B$6:$M$65,9,FALSE))</f>
        <v>#N/A</v>
      </c>
      <c r="I11" s="392" t="e">
        <f ca="1">IF(ISBLANK(Q10),"",VLOOKUP(+Q10,'Erg Alle'!$B$6:$M$65,10,FALSE))</f>
        <v>#N/A</v>
      </c>
      <c r="J11" s="390"/>
      <c r="K11" s="380" t="e">
        <f ca="1">IF(ISBLANK(Q10),"",VLOOKUP(+Q10,'Erg Alle'!$B$6:$M$65,11,FALSE))</f>
        <v>#N/A</v>
      </c>
      <c r="L11" s="392" t="e">
        <f ca="1">IF(ISBLANK(Q10),"",VLOOKUP(+Q10,'Erg Alle'!$B$6:$M$65,12,FALSE))</f>
        <v>#N/A</v>
      </c>
      <c r="M11" s="391"/>
      <c r="N11" s="380"/>
      <c r="O11" s="380"/>
      <c r="P11" s="381"/>
      <c r="Q11" s="381"/>
      <c r="R11" s="82"/>
      <c r="S11" s="105"/>
    </row>
    <row r="12" spans="1:19" ht="16.5" customHeight="1">
      <c r="A12" s="79">
        <f>IF(ISNUMBER(Q13)=FALSE,"",Stammdaten!$C$4)</f>
        <v>44995</v>
      </c>
      <c r="B12" s="384" t="str">
        <f>IF(ISNUMBER(Q13)=FALSE,"",Stammdaten!$C$9)</f>
        <v>HSV Testverein</v>
      </c>
      <c r="C12" s="384"/>
      <c r="D12" s="81"/>
      <c r="E12" s="80" t="str">
        <f>IF(ISNUMBER(Q13)=FALSE,"","Name:")</f>
        <v>Name:</v>
      </c>
      <c r="F12" s="385" t="e">
        <f ca="1">IF(ISBLANK(Q13),"",VLOOKUP(+Q13,'Erg Alle'!$B$6:$M$65,2,FALSE))</f>
        <v>#N/A</v>
      </c>
      <c r="G12" s="81"/>
      <c r="H12" s="384"/>
      <c r="I12" s="384"/>
      <c r="J12" s="80" t="e">
        <f>IF(ISNUMBER(Q13)=FALSE,"",VLOOKUP(+Q13,Starter!$A$7:$G$66,5,FALSE))</f>
        <v>#N/A</v>
      </c>
      <c r="K12" s="719" t="e">
        <f>IF(ISNUMBER(Q13)=FALSE,"",VLOOKUP(+Q13,Starter!$A$7:$G$66,6,FALSE))</f>
        <v>#N/A</v>
      </c>
      <c r="L12" s="719"/>
      <c r="M12" s="80" t="str">
        <f>IF(ISNUMBER(Q13)=FALSE,"","Hund:")</f>
        <v>Hund:</v>
      </c>
      <c r="N12" s="385" t="e">
        <f ca="1">IF(ISBLANK(Q13),"",VLOOKUP(+Q13,'Erg Alle'!$B$6:$M$65,3,FALSE))</f>
        <v>#N/A</v>
      </c>
      <c r="O12" s="384"/>
      <c r="P12" s="81"/>
      <c r="Q12" s="383"/>
      <c r="S12" s="382">
        <v>3</v>
      </c>
    </row>
    <row r="13" spans="1:19" ht="13.05" customHeight="1">
      <c r="A13" s="386" t="str">
        <f>IF(ISNUMBER(Q13)=FALSE,"","Klasse:")</f>
        <v>Klasse:</v>
      </c>
      <c r="B13" s="387" t="e">
        <f ca="1">IF(ISBLANK(Q13),"",VLOOKUP(+Q13,'Erg Alle'!$B$6:$M$65,5,FALSE))</f>
        <v>#N/A</v>
      </c>
      <c r="C13" s="387"/>
      <c r="D13" s="387" t="str">
        <f>IF(ISNUMBER(Q13)=FALSE,"","Lauf 1:")</f>
        <v>Lauf 1:</v>
      </c>
      <c r="E13" s="388" t="str">
        <f>IF(ISNUMBER(Q13)=FALSE,"","FP")</f>
        <v>FP</v>
      </c>
      <c r="F13" s="389" t="str">
        <f>IF(ISNUMBER(Q13)=FALSE,"","WU")</f>
        <v>WU</v>
      </c>
      <c r="G13" s="387" t="str">
        <f>IF(ISNUMBER(Q13)=FALSE,"","Lauf 2:")</f>
        <v>Lauf 2:</v>
      </c>
      <c r="H13" s="388" t="str">
        <f>IF(ISNUMBER(Q13)=FALSE,"","FP")</f>
        <v>FP</v>
      </c>
      <c r="I13" s="389" t="str">
        <f>IF(ISNUMBER(Q13)=FALSE,"","WU")</f>
        <v>WU</v>
      </c>
      <c r="J13" s="387" t="str">
        <f>+IF(Stammdaten!$C$20&gt;2,IF(ISNUMBER(Q13)=FALSE,"","Lauf 3:"),"")</f>
        <v>Lauf 3:</v>
      </c>
      <c r="K13" s="388" t="str">
        <f>+IF(Stammdaten!$C$20&gt;2,IF(ISNUMBER(Q13)=FALSE,"","FP"),"")</f>
        <v>FP</v>
      </c>
      <c r="L13" s="389" t="str">
        <f>+IF(Stammdaten!$C$20&gt;2,IF(ISNUMBER(Q13)=FALSE,"","WU"),"")</f>
        <v>WU</v>
      </c>
      <c r="M13" s="387"/>
      <c r="N13" s="388"/>
      <c r="O13" s="388"/>
      <c r="P13" s="388"/>
      <c r="Q13" s="393">
        <f>IF(OR($C$4=S12,S12&gt;$C$4),IF($C$2+(S12-$C$4)&lt;=$C$3,$C$2+(S12-$C$4),""),"")</f>
        <v>3</v>
      </c>
      <c r="R13" s="83"/>
      <c r="S13" s="105"/>
    </row>
    <row r="14" spans="1:19" ht="15" customHeight="1">
      <c r="A14" s="390" t="str">
        <f>IF(ISNUMBER(Q13)=FALSE,"","H-WR:")</f>
        <v>H-WR:</v>
      </c>
      <c r="B14" s="391" t="str">
        <f>+IF(ISNUMBER(Q13)=FALSE,"",Stammdaten!$C$17)</f>
        <v>Wertungsrichter(in) 1</v>
      </c>
      <c r="C14" s="391"/>
      <c r="D14" s="380"/>
      <c r="E14" s="380" t="e">
        <f ca="1">IF(ISBLANK(Q13),"",VLOOKUP(+Q13,'Erg Alle'!$B$6:$M$65,7,FALSE))</f>
        <v>#N/A</v>
      </c>
      <c r="F14" s="392" t="e">
        <f ca="1">IF(ISBLANK(Q13),"",VLOOKUP(+Q13,'Erg Alle'!$B$6:$M$65,8,FALSE))</f>
        <v>#N/A</v>
      </c>
      <c r="G14" s="390"/>
      <c r="H14" s="380" t="e">
        <f ca="1">IF(ISBLANK(Q13),"",VLOOKUP(+Q13,'Erg Alle'!$B$6:$M$65,9,FALSE))</f>
        <v>#N/A</v>
      </c>
      <c r="I14" s="392" t="e">
        <f ca="1">IF(ISBLANK(Q13),"",VLOOKUP(+Q13,'Erg Alle'!$B$6:$M$65,10,FALSE))</f>
        <v>#N/A</v>
      </c>
      <c r="J14" s="390"/>
      <c r="K14" s="380" t="e">
        <f ca="1">IF(ISBLANK(Q13),"",VLOOKUP(+Q13,'Erg Alle'!$B$6:$M$65,11,FALSE))</f>
        <v>#N/A</v>
      </c>
      <c r="L14" s="392" t="e">
        <f ca="1">IF(ISBLANK(Q13),"",VLOOKUP(+Q13,'Erg Alle'!$B$6:$M$65,12,FALSE))</f>
        <v>#N/A</v>
      </c>
      <c r="M14" s="391"/>
      <c r="N14" s="380"/>
      <c r="O14" s="380"/>
      <c r="P14" s="381"/>
      <c r="Q14" s="381"/>
      <c r="R14" s="82"/>
      <c r="S14" s="105"/>
    </row>
    <row r="15" spans="1:19" ht="16.5" customHeight="1">
      <c r="A15" s="79">
        <f>IF(ISNUMBER(Q16)=FALSE,"",Stammdaten!$C$4)</f>
        <v>44995</v>
      </c>
      <c r="B15" s="384" t="str">
        <f>IF(ISNUMBER(Q16)=FALSE,"",Stammdaten!$C$9)</f>
        <v>HSV Testverein</v>
      </c>
      <c r="C15" s="384"/>
      <c r="D15" s="81"/>
      <c r="E15" s="80" t="str">
        <f>IF(ISNUMBER(Q16)=FALSE,"","Name:")</f>
        <v>Name:</v>
      </c>
      <c r="F15" s="385" t="e">
        <f ca="1">IF(ISBLANK(Q16),"",VLOOKUP(+Q16,'Erg Alle'!$B$6:$M$65,2,FALSE))</f>
        <v>#N/A</v>
      </c>
      <c r="G15" s="81"/>
      <c r="H15" s="384"/>
      <c r="I15" s="384"/>
      <c r="J15" s="80" t="e">
        <f>IF(ISNUMBER(Q16)=FALSE,"",VLOOKUP(+Q16,Starter!$A$7:$G$66,5,FALSE))</f>
        <v>#N/A</v>
      </c>
      <c r="K15" s="719" t="e">
        <f>IF(ISNUMBER(Q16)=FALSE,"",VLOOKUP(+Q16,Starter!$A$7:$G$66,6,FALSE))</f>
        <v>#N/A</v>
      </c>
      <c r="L15" s="719"/>
      <c r="M15" s="80" t="str">
        <f>IF(ISNUMBER(Q16)=FALSE,"","Hund:")</f>
        <v>Hund:</v>
      </c>
      <c r="N15" s="385" t="e">
        <f ca="1">IF(ISBLANK(Q16),"",VLOOKUP(+Q16,'Erg Alle'!$B$6:$M$65,3,FALSE))</f>
        <v>#N/A</v>
      </c>
      <c r="O15" s="384"/>
      <c r="P15" s="81"/>
      <c r="Q15" s="383"/>
      <c r="S15" s="382">
        <v>4</v>
      </c>
    </row>
    <row r="16" spans="1:19" ht="13.05" customHeight="1">
      <c r="A16" s="386" t="str">
        <f>IF(ISNUMBER(Q16)=FALSE,"","Klasse:")</f>
        <v>Klasse:</v>
      </c>
      <c r="B16" s="387" t="e">
        <f ca="1">IF(ISBLANK(Q16),"",VLOOKUP(+Q16,'Erg Alle'!$B$6:$M$65,5,FALSE))</f>
        <v>#N/A</v>
      </c>
      <c r="C16" s="387"/>
      <c r="D16" s="387" t="str">
        <f>IF(ISNUMBER(Q16)=FALSE,"","Lauf 1:")</f>
        <v>Lauf 1:</v>
      </c>
      <c r="E16" s="388" t="str">
        <f>IF(ISNUMBER(Q16)=FALSE,"","FP")</f>
        <v>FP</v>
      </c>
      <c r="F16" s="389" t="str">
        <f>IF(ISNUMBER(Q16)=FALSE,"","WU")</f>
        <v>WU</v>
      </c>
      <c r="G16" s="387" t="str">
        <f>IF(ISNUMBER(Q16)=FALSE,"","Lauf 2:")</f>
        <v>Lauf 2:</v>
      </c>
      <c r="H16" s="388" t="str">
        <f>IF(ISNUMBER(Q16)=FALSE,"","FP")</f>
        <v>FP</v>
      </c>
      <c r="I16" s="389" t="str">
        <f>IF(ISNUMBER(Q16)=FALSE,"","WU")</f>
        <v>WU</v>
      </c>
      <c r="J16" s="387" t="str">
        <f>+IF(Stammdaten!$C$20&gt;2,IF(ISNUMBER(Q16)=FALSE,"","Lauf 3:"),"")</f>
        <v>Lauf 3:</v>
      </c>
      <c r="K16" s="388" t="str">
        <f>+IF(Stammdaten!$C$20&gt;2,IF(ISNUMBER(Q16)=FALSE,"","FP"),"")</f>
        <v>FP</v>
      </c>
      <c r="L16" s="389" t="str">
        <f>+IF(Stammdaten!$C$20&gt;2,IF(ISNUMBER(Q16)=FALSE,"","WU"),"")</f>
        <v>WU</v>
      </c>
      <c r="M16" s="387"/>
      <c r="N16" s="388"/>
      <c r="O16" s="388"/>
      <c r="P16" s="388"/>
      <c r="Q16" s="393">
        <f>IF(OR($C$4=S15,S15&gt;$C$4),IF($C$2+(S15-$C$4)&lt;=$C$3,$C$2+(S15-$C$4),""),"")</f>
        <v>4</v>
      </c>
      <c r="R16" s="83"/>
      <c r="S16" s="105"/>
    </row>
    <row r="17" spans="1:19" ht="15" customHeight="1">
      <c r="A17" s="390" t="str">
        <f>IF(ISNUMBER(Q16)=FALSE,"","H-WR:")</f>
        <v>H-WR:</v>
      </c>
      <c r="B17" s="391" t="str">
        <f>+IF(ISNUMBER(Q16)=FALSE,"",Stammdaten!$C$17)</f>
        <v>Wertungsrichter(in) 1</v>
      </c>
      <c r="C17" s="391"/>
      <c r="D17" s="380"/>
      <c r="E17" s="380" t="e">
        <f ca="1">IF(ISBLANK(Q16),"",VLOOKUP(+Q16,'Erg Alle'!$B$6:$M$65,7,FALSE))</f>
        <v>#N/A</v>
      </c>
      <c r="F17" s="392" t="e">
        <f ca="1">IF(ISBLANK(Q16),"",VLOOKUP(+Q16,'Erg Alle'!$B$6:$M$65,8,FALSE))</f>
        <v>#N/A</v>
      </c>
      <c r="G17" s="390"/>
      <c r="H17" s="380" t="e">
        <f ca="1">IF(ISBLANK(Q16),"",VLOOKUP(+Q16,'Erg Alle'!$B$6:$M$65,9,FALSE))</f>
        <v>#N/A</v>
      </c>
      <c r="I17" s="392" t="e">
        <f ca="1">IF(ISBLANK(Q16),"",VLOOKUP(+Q16,'Erg Alle'!$B$6:$M$65,10,FALSE))</f>
        <v>#N/A</v>
      </c>
      <c r="J17" s="390"/>
      <c r="K17" s="380" t="e">
        <f ca="1">IF(ISBLANK(Q16),"",VLOOKUP(+Q16,'Erg Alle'!$B$6:$M$65,11,FALSE))</f>
        <v>#N/A</v>
      </c>
      <c r="L17" s="392" t="e">
        <f ca="1">IF(ISBLANK(Q16),"",VLOOKUP(+Q16,'Erg Alle'!$B$6:$M$65,12,FALSE))</f>
        <v>#N/A</v>
      </c>
      <c r="M17" s="391"/>
      <c r="N17" s="380"/>
      <c r="O17" s="380"/>
      <c r="P17" s="381"/>
      <c r="Q17" s="381"/>
      <c r="R17" s="82"/>
      <c r="S17" s="105"/>
    </row>
    <row r="18" spans="1:19" ht="16.5" customHeight="1">
      <c r="A18" s="79">
        <f>IF(ISNUMBER(Q19)=FALSE,"",Stammdaten!$C$4)</f>
        <v>44995</v>
      </c>
      <c r="B18" s="384" t="str">
        <f>IF(ISNUMBER(Q19)=FALSE,"",Stammdaten!$C$9)</f>
        <v>HSV Testverein</v>
      </c>
      <c r="C18" s="384"/>
      <c r="D18" s="81"/>
      <c r="E18" s="80" t="str">
        <f>IF(ISNUMBER(Q19)=FALSE,"","Name:")</f>
        <v>Name:</v>
      </c>
      <c r="F18" s="385" t="e">
        <f ca="1">IF(ISBLANK(Q19),"",VLOOKUP(+Q19,'Erg Alle'!$B$6:$M$65,2,FALSE))</f>
        <v>#N/A</v>
      </c>
      <c r="G18" s="81"/>
      <c r="H18" s="384"/>
      <c r="I18" s="384"/>
      <c r="J18" s="80" t="e">
        <f>IF(ISNUMBER(Q19)=FALSE,"",VLOOKUP(+Q19,Starter!$A$7:$G$66,5,FALSE))</f>
        <v>#N/A</v>
      </c>
      <c r="K18" s="719" t="e">
        <f>IF(ISNUMBER(Q19)=FALSE,"",VLOOKUP(+Q19,Starter!$A$7:$G$66,6,FALSE))</f>
        <v>#N/A</v>
      </c>
      <c r="L18" s="719"/>
      <c r="M18" s="80" t="str">
        <f>IF(ISNUMBER(Q19)=FALSE,"","Hund:")</f>
        <v>Hund:</v>
      </c>
      <c r="N18" s="385" t="e">
        <f ca="1">IF(ISBLANK(Q19),"",VLOOKUP(+Q19,'Erg Alle'!$B$6:$M$65,3,FALSE))</f>
        <v>#N/A</v>
      </c>
      <c r="O18" s="384"/>
      <c r="P18" s="81"/>
      <c r="Q18" s="383"/>
      <c r="S18" s="382">
        <v>5</v>
      </c>
    </row>
    <row r="19" spans="1:19" ht="13.05" customHeight="1">
      <c r="A19" s="386" t="str">
        <f>IF(ISNUMBER(Q19)=FALSE,"","Klasse:")</f>
        <v>Klasse:</v>
      </c>
      <c r="B19" s="387" t="e">
        <f ca="1">IF(ISBLANK(Q19),"",VLOOKUP(+Q19,'Erg Alle'!$B$6:$M$65,5,FALSE))</f>
        <v>#N/A</v>
      </c>
      <c r="C19" s="387"/>
      <c r="D19" s="387" t="str">
        <f>IF(ISNUMBER(Q19)=FALSE,"","Lauf 1:")</f>
        <v>Lauf 1:</v>
      </c>
      <c r="E19" s="388" t="str">
        <f>IF(ISNUMBER(Q19)=FALSE,"","FP")</f>
        <v>FP</v>
      </c>
      <c r="F19" s="389" t="str">
        <f>IF(ISNUMBER(Q19)=FALSE,"","WU")</f>
        <v>WU</v>
      </c>
      <c r="G19" s="387" t="str">
        <f>IF(ISNUMBER(Q19)=FALSE,"","Lauf 2:")</f>
        <v>Lauf 2:</v>
      </c>
      <c r="H19" s="388" t="str">
        <f>IF(ISNUMBER(Q19)=FALSE,"","FP")</f>
        <v>FP</v>
      </c>
      <c r="I19" s="389" t="str">
        <f>IF(ISNUMBER(Q19)=FALSE,"","WU")</f>
        <v>WU</v>
      </c>
      <c r="J19" s="387" t="str">
        <f>+IF(Stammdaten!$C$20&gt;2,IF(ISNUMBER(Q19)=FALSE,"","Lauf 3:"),"")</f>
        <v>Lauf 3:</v>
      </c>
      <c r="K19" s="388" t="str">
        <f>+IF(Stammdaten!$C$20&gt;2,IF(ISNUMBER(Q19)=FALSE,"","FP"),"")</f>
        <v>FP</v>
      </c>
      <c r="L19" s="389" t="str">
        <f>+IF(Stammdaten!$C$20&gt;2,IF(ISNUMBER(Q19)=FALSE,"","WU"),"")</f>
        <v>WU</v>
      </c>
      <c r="M19" s="387"/>
      <c r="N19" s="388"/>
      <c r="O19" s="388"/>
      <c r="P19" s="388"/>
      <c r="Q19" s="393">
        <f>IF(OR($C$4=S18,S18&gt;$C$4),IF($C$2+(S18-$C$4)&lt;=$C$3,$C$2+(S18-$C$4),""),"")</f>
        <v>5</v>
      </c>
      <c r="R19" s="83"/>
      <c r="S19" s="105"/>
    </row>
    <row r="20" spans="1:19" ht="15" customHeight="1">
      <c r="A20" s="390" t="str">
        <f>IF(ISNUMBER(Q19)=FALSE,"","H-WR:")</f>
        <v>H-WR:</v>
      </c>
      <c r="B20" s="391" t="str">
        <f>+IF(ISNUMBER(Q19)=FALSE,"",Stammdaten!$C$17)</f>
        <v>Wertungsrichter(in) 1</v>
      </c>
      <c r="C20" s="391"/>
      <c r="D20" s="380"/>
      <c r="E20" s="380" t="e">
        <f ca="1">IF(ISBLANK(Q19),"",VLOOKUP(+Q19,'Erg Alle'!$B$6:$M$65,7,FALSE))</f>
        <v>#N/A</v>
      </c>
      <c r="F20" s="392" t="e">
        <f ca="1">IF(ISBLANK(Q19),"",VLOOKUP(+Q19,'Erg Alle'!$B$6:$M$65,8,FALSE))</f>
        <v>#N/A</v>
      </c>
      <c r="G20" s="390"/>
      <c r="H20" s="380" t="e">
        <f ca="1">IF(ISBLANK(Q19),"",VLOOKUP(+Q19,'Erg Alle'!$B$6:$M$65,9,FALSE))</f>
        <v>#N/A</v>
      </c>
      <c r="I20" s="392" t="e">
        <f ca="1">IF(ISBLANK(Q19),"",VLOOKUP(+Q19,'Erg Alle'!$B$6:$M$65,10,FALSE))</f>
        <v>#N/A</v>
      </c>
      <c r="J20" s="390"/>
      <c r="K20" s="380" t="e">
        <f ca="1">IF(ISBLANK(Q19),"",VLOOKUP(+Q19,'Erg Alle'!$B$6:$M$65,11,FALSE))</f>
        <v>#N/A</v>
      </c>
      <c r="L20" s="392" t="e">
        <f ca="1">IF(ISBLANK(Q19),"",VLOOKUP(+Q19,'Erg Alle'!$B$6:$M$65,12,FALSE))</f>
        <v>#N/A</v>
      </c>
      <c r="M20" s="391"/>
      <c r="N20" s="380"/>
      <c r="O20" s="380"/>
      <c r="P20" s="381"/>
      <c r="Q20" s="381"/>
      <c r="R20" s="82"/>
      <c r="S20" s="105"/>
    </row>
    <row r="21" spans="1:19" ht="16.5" customHeight="1">
      <c r="A21" s="79">
        <f>IF(ISNUMBER(Q22)=FALSE,"",Stammdaten!$C$4)</f>
        <v>44995</v>
      </c>
      <c r="B21" s="384" t="str">
        <f>IF(ISNUMBER(Q22)=FALSE,"",Stammdaten!$C$9)</f>
        <v>HSV Testverein</v>
      </c>
      <c r="C21" s="384"/>
      <c r="D21" s="81"/>
      <c r="E21" s="80" t="str">
        <f>IF(ISNUMBER(Q22)=FALSE,"","Name:")</f>
        <v>Name:</v>
      </c>
      <c r="F21" s="385" t="e">
        <f ca="1">IF(ISBLANK(Q22),"",VLOOKUP(+Q22,'Erg Alle'!$B$6:$M$65,2,FALSE))</f>
        <v>#N/A</v>
      </c>
      <c r="G21" s="81"/>
      <c r="H21" s="384"/>
      <c r="I21" s="384"/>
      <c r="J21" s="80" t="e">
        <f>IF(ISNUMBER(Q22)=FALSE,"",VLOOKUP(+Q22,Starter!$A$7:$G$66,5,FALSE))</f>
        <v>#N/A</v>
      </c>
      <c r="K21" s="719" t="e">
        <f>IF(ISNUMBER(Q22)=FALSE,"",VLOOKUP(+Q22,Starter!$A$7:$G$66,6,FALSE))</f>
        <v>#N/A</v>
      </c>
      <c r="L21" s="719"/>
      <c r="M21" s="80" t="str">
        <f>IF(ISNUMBER(Q22)=FALSE,"","Hund:")</f>
        <v>Hund:</v>
      </c>
      <c r="N21" s="385" t="e">
        <f ca="1">IF(ISBLANK(Q22),"",VLOOKUP(+Q22,'Erg Alle'!$B$6:$M$65,3,FALSE))</f>
        <v>#N/A</v>
      </c>
      <c r="O21" s="384"/>
      <c r="P21" s="81"/>
      <c r="Q21" s="383"/>
      <c r="S21" s="382">
        <v>6</v>
      </c>
    </row>
    <row r="22" spans="1:19" ht="13.05" customHeight="1">
      <c r="A22" s="386" t="str">
        <f>IF(ISNUMBER(Q22)=FALSE,"","Klasse:")</f>
        <v>Klasse:</v>
      </c>
      <c r="B22" s="387" t="e">
        <f ca="1">IF(ISBLANK(Q22),"",VLOOKUP(+Q22,'Erg Alle'!$B$6:$M$65,5,FALSE))</f>
        <v>#N/A</v>
      </c>
      <c r="C22" s="387"/>
      <c r="D22" s="387" t="str">
        <f>IF(ISNUMBER(Q22)=FALSE,"","Lauf 1:")</f>
        <v>Lauf 1:</v>
      </c>
      <c r="E22" s="388" t="str">
        <f>IF(ISNUMBER(Q22)=FALSE,"","FP")</f>
        <v>FP</v>
      </c>
      <c r="F22" s="389" t="str">
        <f>IF(ISNUMBER(Q22)=FALSE,"","WU")</f>
        <v>WU</v>
      </c>
      <c r="G22" s="387" t="str">
        <f>IF(ISNUMBER(Q22)=FALSE,"","Lauf 2:")</f>
        <v>Lauf 2:</v>
      </c>
      <c r="H22" s="388" t="str">
        <f>IF(ISNUMBER(Q22)=FALSE,"","FP")</f>
        <v>FP</v>
      </c>
      <c r="I22" s="389" t="str">
        <f>IF(ISNUMBER(Q22)=FALSE,"","WU")</f>
        <v>WU</v>
      </c>
      <c r="J22" s="387" t="str">
        <f>+IF(Stammdaten!$C$20&gt;2,IF(ISNUMBER(Q22)=FALSE,"","Lauf 3:"),"")</f>
        <v>Lauf 3:</v>
      </c>
      <c r="K22" s="388" t="str">
        <f>+IF(Stammdaten!$C$20&gt;2,IF(ISNUMBER(Q22)=FALSE,"","FP"),"")</f>
        <v>FP</v>
      </c>
      <c r="L22" s="389" t="str">
        <f>+IF(Stammdaten!$C$20&gt;2,IF(ISNUMBER(Q22)=FALSE,"","WU"),"")</f>
        <v>WU</v>
      </c>
      <c r="M22" s="387"/>
      <c r="N22" s="388"/>
      <c r="O22" s="388"/>
      <c r="P22" s="388"/>
      <c r="Q22" s="393">
        <f>IF(OR($C$4=S21,S21&gt;$C$4),IF($C$2+(S21-$C$4)&lt;=$C$3,$C$2+(S21-$C$4),""),"")</f>
        <v>6</v>
      </c>
      <c r="R22" s="83"/>
      <c r="S22" s="105"/>
    </row>
    <row r="23" spans="1:19" ht="15" customHeight="1">
      <c r="A23" s="390" t="str">
        <f>IF(ISNUMBER(Q22)=FALSE,"","H-WR:")</f>
        <v>H-WR:</v>
      </c>
      <c r="B23" s="391" t="str">
        <f>+IF(ISNUMBER(Q22)=FALSE,"",Stammdaten!$C$17)</f>
        <v>Wertungsrichter(in) 1</v>
      </c>
      <c r="C23" s="391"/>
      <c r="D23" s="380"/>
      <c r="E23" s="380" t="e">
        <f ca="1">IF(ISBLANK(Q22),"",VLOOKUP(+Q22,'Erg Alle'!$B$6:$M$65,7,FALSE))</f>
        <v>#N/A</v>
      </c>
      <c r="F23" s="392" t="e">
        <f ca="1">IF(ISBLANK(Q22),"",VLOOKUP(+Q22,'Erg Alle'!$B$6:$M$65,8,FALSE))</f>
        <v>#N/A</v>
      </c>
      <c r="G23" s="390"/>
      <c r="H23" s="380" t="e">
        <f ca="1">IF(ISBLANK(Q22),"",VLOOKUP(+Q22,'Erg Alle'!$B$6:$M$65,9,FALSE))</f>
        <v>#N/A</v>
      </c>
      <c r="I23" s="392" t="e">
        <f ca="1">IF(ISBLANK(Q22),"",VLOOKUP(+Q22,'Erg Alle'!$B$6:$M$65,10,FALSE))</f>
        <v>#N/A</v>
      </c>
      <c r="J23" s="390"/>
      <c r="K23" s="380" t="e">
        <f ca="1">IF(ISBLANK(Q22),"",VLOOKUP(+Q22,'Erg Alle'!$B$6:$M$65,11,FALSE))</f>
        <v>#N/A</v>
      </c>
      <c r="L23" s="392" t="e">
        <f ca="1">IF(ISBLANK(Q22),"",VLOOKUP(+Q22,'Erg Alle'!$B$6:$M$65,12,FALSE))</f>
        <v>#N/A</v>
      </c>
      <c r="M23" s="391"/>
      <c r="N23" s="380"/>
      <c r="O23" s="380"/>
      <c r="P23" s="381"/>
      <c r="Q23" s="381"/>
      <c r="R23" s="82"/>
      <c r="S23" s="105"/>
    </row>
    <row r="24" spans="1:19" ht="16.5" customHeight="1">
      <c r="A24" s="79">
        <f>IF(ISNUMBER(Q25)=FALSE,"",Stammdaten!$C$4)</f>
        <v>44995</v>
      </c>
      <c r="B24" s="384" t="str">
        <f>IF(ISNUMBER(Q25)=FALSE,"",Stammdaten!$C$9)</f>
        <v>HSV Testverein</v>
      </c>
      <c r="C24" s="384"/>
      <c r="D24" s="81"/>
      <c r="E24" s="80" t="str">
        <f>IF(ISNUMBER(Q25)=FALSE,"","Name:")</f>
        <v>Name:</v>
      </c>
      <c r="F24" s="385" t="e">
        <f ca="1">IF(ISBLANK(Q25),"",VLOOKUP(+Q25,'Erg Alle'!$B$6:$M$65,2,FALSE))</f>
        <v>#N/A</v>
      </c>
      <c r="G24" s="81"/>
      <c r="H24" s="384"/>
      <c r="I24" s="384"/>
      <c r="J24" s="80" t="e">
        <f>IF(ISNUMBER(Q25)=FALSE,"",VLOOKUP(+Q25,Starter!$A$7:$G$66,5,FALSE))</f>
        <v>#N/A</v>
      </c>
      <c r="K24" s="719" t="e">
        <f>IF(ISNUMBER(Q25)=FALSE,"",VLOOKUP(+Q25,Starter!$A$7:$G$66,6,FALSE))</f>
        <v>#N/A</v>
      </c>
      <c r="L24" s="719"/>
      <c r="M24" s="80" t="str">
        <f>IF(ISNUMBER(Q25)=FALSE,"","Hund:")</f>
        <v>Hund:</v>
      </c>
      <c r="N24" s="385" t="e">
        <f ca="1">IF(ISBLANK(Q25),"",VLOOKUP(+Q25,'Erg Alle'!$B$6:$M$65,3,FALSE))</f>
        <v>#N/A</v>
      </c>
      <c r="O24" s="384"/>
      <c r="P24" s="81"/>
      <c r="Q24" s="383"/>
      <c r="S24" s="382">
        <v>7</v>
      </c>
    </row>
    <row r="25" spans="1:19" ht="13.05" customHeight="1">
      <c r="A25" s="386" t="str">
        <f>IF(ISNUMBER(Q25)=FALSE,"","Klasse:")</f>
        <v>Klasse:</v>
      </c>
      <c r="B25" s="387" t="e">
        <f ca="1">IF(ISBLANK(Q25),"",VLOOKUP(+Q25,'Erg Alle'!$B$6:$M$65,5,FALSE))</f>
        <v>#N/A</v>
      </c>
      <c r="C25" s="387"/>
      <c r="D25" s="387" t="str">
        <f>IF(ISNUMBER(Q25)=FALSE,"","Lauf 1:")</f>
        <v>Lauf 1:</v>
      </c>
      <c r="E25" s="388" t="str">
        <f>IF(ISNUMBER(Q25)=FALSE,"","FP")</f>
        <v>FP</v>
      </c>
      <c r="F25" s="389" t="str">
        <f>IF(ISNUMBER(Q25)=FALSE,"","WU")</f>
        <v>WU</v>
      </c>
      <c r="G25" s="387" t="str">
        <f>IF(ISNUMBER(Q25)=FALSE,"","Lauf 2:")</f>
        <v>Lauf 2:</v>
      </c>
      <c r="H25" s="388" t="str">
        <f>IF(ISNUMBER(Q25)=FALSE,"","FP")</f>
        <v>FP</v>
      </c>
      <c r="I25" s="389" t="str">
        <f>IF(ISNUMBER(Q25)=FALSE,"","WU")</f>
        <v>WU</v>
      </c>
      <c r="J25" s="387" t="str">
        <f>+IF(Stammdaten!$C$20&gt;2,IF(ISNUMBER(Q25)=FALSE,"","Lauf 3:"),"")</f>
        <v>Lauf 3:</v>
      </c>
      <c r="K25" s="388" t="str">
        <f>+IF(Stammdaten!$C$20&gt;2,IF(ISNUMBER(Q25)=FALSE,"","FP"),"")</f>
        <v>FP</v>
      </c>
      <c r="L25" s="389" t="str">
        <f>+IF(Stammdaten!$C$20&gt;2,IF(ISNUMBER(Q25)=FALSE,"","WU"),"")</f>
        <v>WU</v>
      </c>
      <c r="M25" s="387"/>
      <c r="N25" s="388"/>
      <c r="O25" s="388"/>
      <c r="P25" s="388"/>
      <c r="Q25" s="393">
        <f>IF(OR($C$4=S24,S24&gt;$C$4),IF($C$2+(S24-$C$4)&lt;=$C$3,$C$2+(S24-$C$4),""),"")</f>
        <v>7</v>
      </c>
      <c r="R25" s="83"/>
      <c r="S25" s="105"/>
    </row>
    <row r="26" spans="1:19" ht="15" customHeight="1">
      <c r="A26" s="390" t="str">
        <f>IF(ISNUMBER(Q25)=FALSE,"","H-WR:")</f>
        <v>H-WR:</v>
      </c>
      <c r="B26" s="391" t="str">
        <f>+IF(ISNUMBER(Q25)=FALSE,"",Stammdaten!$C$17)</f>
        <v>Wertungsrichter(in) 1</v>
      </c>
      <c r="C26" s="391"/>
      <c r="D26" s="380"/>
      <c r="E26" s="380" t="e">
        <f ca="1">IF(ISBLANK(Q25),"",VLOOKUP(+Q25,'Erg Alle'!$B$6:$M$65,7,FALSE))</f>
        <v>#N/A</v>
      </c>
      <c r="F26" s="392" t="e">
        <f ca="1">IF(ISBLANK(Q25),"",VLOOKUP(+Q25,'Erg Alle'!$B$6:$M$65,8,FALSE))</f>
        <v>#N/A</v>
      </c>
      <c r="G26" s="390"/>
      <c r="H26" s="380" t="e">
        <f ca="1">IF(ISBLANK(Q25),"",VLOOKUP(+Q25,'Erg Alle'!$B$6:$M$65,9,FALSE))</f>
        <v>#N/A</v>
      </c>
      <c r="I26" s="392" t="e">
        <f ca="1">IF(ISBLANK(Q25),"",VLOOKUP(+Q25,'Erg Alle'!$B$6:$M$65,10,FALSE))</f>
        <v>#N/A</v>
      </c>
      <c r="J26" s="390"/>
      <c r="K26" s="380" t="e">
        <f ca="1">IF(ISBLANK(Q25),"",VLOOKUP(+Q25,'Erg Alle'!$B$6:$M$65,11,FALSE))</f>
        <v>#N/A</v>
      </c>
      <c r="L26" s="392" t="e">
        <f ca="1">IF(ISBLANK(Q25),"",VLOOKUP(+Q25,'Erg Alle'!$B$6:$M$65,12,FALSE))</f>
        <v>#N/A</v>
      </c>
      <c r="M26" s="391"/>
      <c r="N26" s="380"/>
      <c r="O26" s="380"/>
      <c r="P26" s="381"/>
      <c r="Q26" s="381"/>
      <c r="R26" s="82"/>
      <c r="S26" s="105"/>
    </row>
    <row r="27" spans="1:19" ht="16.5" customHeight="1">
      <c r="A27" s="79">
        <f>IF(ISNUMBER(Q28)=FALSE,"",Stammdaten!$C$4)</f>
        <v>44995</v>
      </c>
      <c r="B27" s="384" t="str">
        <f>IF(ISNUMBER(Q28)=FALSE,"",Stammdaten!$C$9)</f>
        <v>HSV Testverein</v>
      </c>
      <c r="C27" s="384"/>
      <c r="D27" s="81"/>
      <c r="E27" s="80" t="str">
        <f>IF(ISNUMBER(Q28)=FALSE,"","Name:")</f>
        <v>Name:</v>
      </c>
      <c r="F27" s="385" t="e">
        <f ca="1">IF(ISBLANK(Q28),"",VLOOKUP(+Q28,'Erg Alle'!$B$6:$M$65,2,FALSE))</f>
        <v>#N/A</v>
      </c>
      <c r="G27" s="81"/>
      <c r="H27" s="384"/>
      <c r="I27" s="384"/>
      <c r="J27" s="80" t="e">
        <f>IF(ISNUMBER(Q28)=FALSE,"",VLOOKUP(+Q28,Starter!$A$7:$G$66,5,FALSE))</f>
        <v>#N/A</v>
      </c>
      <c r="K27" s="719" t="e">
        <f>IF(ISNUMBER(Q28)=FALSE,"",VLOOKUP(+Q28,Starter!$A$7:$G$66,6,FALSE))</f>
        <v>#N/A</v>
      </c>
      <c r="L27" s="719"/>
      <c r="M27" s="80" t="str">
        <f>IF(ISNUMBER(Q28)=FALSE,"","Hund:")</f>
        <v>Hund:</v>
      </c>
      <c r="N27" s="385" t="e">
        <f ca="1">IF(ISBLANK(Q28),"",VLOOKUP(+Q28,'Erg Alle'!$B$6:$M$65,3,FALSE))</f>
        <v>#N/A</v>
      </c>
      <c r="O27" s="384"/>
      <c r="P27" s="81"/>
      <c r="Q27" s="383"/>
      <c r="S27" s="382">
        <v>8</v>
      </c>
    </row>
    <row r="28" spans="1:19" ht="13.05" customHeight="1">
      <c r="A28" s="386" t="str">
        <f>IF(ISNUMBER(Q28)=FALSE,"","Klasse:")</f>
        <v>Klasse:</v>
      </c>
      <c r="B28" s="387" t="e">
        <f ca="1">IF(ISBLANK(Q28),"",VLOOKUP(+Q28,'Erg Alle'!$B$6:$M$65,5,FALSE))</f>
        <v>#N/A</v>
      </c>
      <c r="C28" s="387"/>
      <c r="D28" s="387" t="str">
        <f>IF(ISNUMBER(Q28)=FALSE,"","Lauf 1:")</f>
        <v>Lauf 1:</v>
      </c>
      <c r="E28" s="388" t="str">
        <f>IF(ISNUMBER(Q28)=FALSE,"","FP")</f>
        <v>FP</v>
      </c>
      <c r="F28" s="389" t="str">
        <f>IF(ISNUMBER(Q28)=FALSE,"","WU")</f>
        <v>WU</v>
      </c>
      <c r="G28" s="387" t="str">
        <f>IF(ISNUMBER(Q28)=FALSE,"","Lauf 2:")</f>
        <v>Lauf 2:</v>
      </c>
      <c r="H28" s="388" t="str">
        <f>IF(ISNUMBER(Q28)=FALSE,"","FP")</f>
        <v>FP</v>
      </c>
      <c r="I28" s="389" t="str">
        <f>IF(ISNUMBER(Q28)=FALSE,"","WU")</f>
        <v>WU</v>
      </c>
      <c r="J28" s="387" t="str">
        <f>+IF(Stammdaten!$C$20&gt;2,IF(ISNUMBER(Q28)=FALSE,"","Lauf 3:"),"")</f>
        <v>Lauf 3:</v>
      </c>
      <c r="K28" s="388" t="str">
        <f>+IF(Stammdaten!$C$20&gt;2,IF(ISNUMBER(Q28)=FALSE,"","FP"),"")</f>
        <v>FP</v>
      </c>
      <c r="L28" s="389" t="str">
        <f>+IF(Stammdaten!$C$20&gt;2,IF(ISNUMBER(Q28)=FALSE,"","WU"),"")</f>
        <v>WU</v>
      </c>
      <c r="M28" s="387"/>
      <c r="N28" s="388"/>
      <c r="O28" s="388"/>
      <c r="P28" s="388"/>
      <c r="Q28" s="393">
        <f>IF(OR($C$4=S27,S27&gt;$C$4),IF($C$2+(S27-$C$4)&lt;=$C$3,$C$2+(S27-$C$4),""),"")</f>
        <v>8</v>
      </c>
      <c r="R28" s="83"/>
      <c r="S28" s="105"/>
    </row>
    <row r="29" spans="1:19" ht="15" customHeight="1">
      <c r="A29" s="390" t="str">
        <f>IF(ISNUMBER(Q28)=FALSE,"","H-WR:")</f>
        <v>H-WR:</v>
      </c>
      <c r="B29" s="391" t="str">
        <f>+IF(ISNUMBER(Q28)=FALSE,"",Stammdaten!$C$17)</f>
        <v>Wertungsrichter(in) 1</v>
      </c>
      <c r="C29" s="391"/>
      <c r="D29" s="380"/>
      <c r="E29" s="380" t="e">
        <f ca="1">IF(ISBLANK(Q28),"",VLOOKUP(+Q28,'Erg Alle'!$B$6:$M$65,7,FALSE))</f>
        <v>#N/A</v>
      </c>
      <c r="F29" s="392" t="e">
        <f ca="1">IF(ISBLANK(Q28),"",VLOOKUP(+Q28,'Erg Alle'!$B$6:$M$65,8,FALSE))</f>
        <v>#N/A</v>
      </c>
      <c r="G29" s="390"/>
      <c r="H29" s="380" t="e">
        <f ca="1">IF(ISBLANK(Q28),"",VLOOKUP(+Q28,'Erg Alle'!$B$6:$M$65,9,FALSE))</f>
        <v>#N/A</v>
      </c>
      <c r="I29" s="392" t="e">
        <f ca="1">IF(ISBLANK(Q28),"",VLOOKUP(+Q28,'Erg Alle'!$B$6:$M$65,10,FALSE))</f>
        <v>#N/A</v>
      </c>
      <c r="J29" s="390"/>
      <c r="K29" s="380" t="e">
        <f ca="1">IF(ISBLANK(Q28),"",VLOOKUP(+Q28,'Erg Alle'!$B$6:$M$65,11,FALSE))</f>
        <v>#N/A</v>
      </c>
      <c r="L29" s="392" t="e">
        <f ca="1">IF(ISBLANK(Q28),"",VLOOKUP(+Q28,'Erg Alle'!$B$6:$M$65,12,FALSE))</f>
        <v>#N/A</v>
      </c>
      <c r="M29" s="391"/>
      <c r="N29" s="380"/>
      <c r="O29" s="380"/>
      <c r="P29" s="381"/>
      <c r="Q29" s="381"/>
      <c r="R29" s="82"/>
      <c r="S29" s="105"/>
    </row>
    <row r="30" spans="1:19" ht="16.5" customHeight="1">
      <c r="A30" s="79">
        <f>IF(ISNUMBER(Q31)=FALSE,"",Stammdaten!$C$4)</f>
        <v>44995</v>
      </c>
      <c r="B30" s="384" t="str">
        <f>IF(ISNUMBER(Q31)=FALSE,"",Stammdaten!$C$9)</f>
        <v>HSV Testverein</v>
      </c>
      <c r="C30" s="384"/>
      <c r="D30" s="81"/>
      <c r="E30" s="80" t="str">
        <f>IF(ISNUMBER(Q31)=FALSE,"","Name:")</f>
        <v>Name:</v>
      </c>
      <c r="F30" s="385" t="e">
        <f ca="1">IF(ISBLANK(Q31),"",VLOOKUP(+Q31,'Erg Alle'!$B$6:$M$65,2,FALSE))</f>
        <v>#N/A</v>
      </c>
      <c r="G30" s="81"/>
      <c r="H30" s="384"/>
      <c r="I30" s="384"/>
      <c r="J30" s="80" t="e">
        <f>IF(ISNUMBER(Q31)=FALSE,"",VLOOKUP(+Q31,Starter!$A$7:$G$66,5,FALSE))</f>
        <v>#N/A</v>
      </c>
      <c r="K30" s="719" t="e">
        <f>IF(ISNUMBER(Q31)=FALSE,"",VLOOKUP(+Q31,Starter!$A$7:$G$66,6,FALSE))</f>
        <v>#N/A</v>
      </c>
      <c r="L30" s="719"/>
      <c r="M30" s="80" t="str">
        <f>IF(ISNUMBER(Q31)=FALSE,"","Hund:")</f>
        <v>Hund:</v>
      </c>
      <c r="N30" s="385" t="e">
        <f ca="1">IF(ISBLANK(Q31),"",VLOOKUP(+Q31,'Erg Alle'!$B$6:$M$65,3,FALSE))</f>
        <v>#N/A</v>
      </c>
      <c r="O30" s="384"/>
      <c r="P30" s="81"/>
      <c r="Q30" s="383"/>
      <c r="S30" s="382">
        <v>9</v>
      </c>
    </row>
    <row r="31" spans="1:19" ht="13.05" customHeight="1">
      <c r="A31" s="386" t="str">
        <f>IF(ISNUMBER(Q31)=FALSE,"","Klasse:")</f>
        <v>Klasse:</v>
      </c>
      <c r="B31" s="387" t="e">
        <f ca="1">IF(ISBLANK(Q31),"",VLOOKUP(+Q31,'Erg Alle'!$B$6:$M$65,5,FALSE))</f>
        <v>#N/A</v>
      </c>
      <c r="C31" s="387"/>
      <c r="D31" s="387" t="str">
        <f>IF(ISNUMBER(Q31)=FALSE,"","Lauf 1:")</f>
        <v>Lauf 1:</v>
      </c>
      <c r="E31" s="388" t="str">
        <f>IF(ISNUMBER(Q31)=FALSE,"","FP")</f>
        <v>FP</v>
      </c>
      <c r="F31" s="389" t="str">
        <f>IF(ISNUMBER(Q31)=FALSE,"","WU")</f>
        <v>WU</v>
      </c>
      <c r="G31" s="387" t="str">
        <f>IF(ISNUMBER(Q31)=FALSE,"","Lauf 2:")</f>
        <v>Lauf 2:</v>
      </c>
      <c r="H31" s="388" t="str">
        <f>IF(ISNUMBER(Q31)=FALSE,"","FP")</f>
        <v>FP</v>
      </c>
      <c r="I31" s="389" t="str">
        <f>IF(ISNUMBER(Q31)=FALSE,"","WU")</f>
        <v>WU</v>
      </c>
      <c r="J31" s="387" t="str">
        <f>+IF(Stammdaten!$C$20&gt;2,IF(ISNUMBER(Q31)=FALSE,"","Lauf 3:"),"")</f>
        <v>Lauf 3:</v>
      </c>
      <c r="K31" s="388" t="str">
        <f>+IF(Stammdaten!$C$20&gt;2,IF(ISNUMBER(Q31)=FALSE,"","FP"),"")</f>
        <v>FP</v>
      </c>
      <c r="L31" s="389" t="str">
        <f>+IF(Stammdaten!$C$20&gt;2,IF(ISNUMBER(Q31)=FALSE,"","WU"),"")</f>
        <v>WU</v>
      </c>
      <c r="M31" s="387"/>
      <c r="N31" s="388"/>
      <c r="O31" s="388"/>
      <c r="P31" s="388"/>
      <c r="Q31" s="393">
        <f>IF(OR($C$4=S30,S30&gt;$C$4),IF($C$2+(S30-$C$4)&lt;=$C$3,$C$2+(S30-$C$4),""),"")</f>
        <v>9</v>
      </c>
      <c r="R31" s="83"/>
      <c r="S31" s="105"/>
    </row>
    <row r="32" spans="1:19" ht="15" customHeight="1">
      <c r="A32" s="390" t="str">
        <f>IF(ISNUMBER(Q31)=FALSE,"","H-WR:")</f>
        <v>H-WR:</v>
      </c>
      <c r="B32" s="391" t="str">
        <f>+IF(ISNUMBER(Q31)=FALSE,"",Stammdaten!$C$17)</f>
        <v>Wertungsrichter(in) 1</v>
      </c>
      <c r="C32" s="391"/>
      <c r="D32" s="380"/>
      <c r="E32" s="380" t="e">
        <f ca="1">IF(ISBLANK(Q31),"",VLOOKUP(+Q31,'Erg Alle'!$B$6:$M$65,7,FALSE))</f>
        <v>#N/A</v>
      </c>
      <c r="F32" s="392" t="e">
        <f ca="1">IF(ISBLANK(Q31),"",VLOOKUP(+Q31,'Erg Alle'!$B$6:$M$65,8,FALSE))</f>
        <v>#N/A</v>
      </c>
      <c r="G32" s="390"/>
      <c r="H32" s="380" t="e">
        <f ca="1">IF(ISBLANK(Q31),"",VLOOKUP(+Q31,'Erg Alle'!$B$6:$M$65,9,FALSE))</f>
        <v>#N/A</v>
      </c>
      <c r="I32" s="392" t="e">
        <f ca="1">IF(ISBLANK(Q31),"",VLOOKUP(+Q31,'Erg Alle'!$B$6:$M$65,10,FALSE))</f>
        <v>#N/A</v>
      </c>
      <c r="J32" s="390"/>
      <c r="K32" s="380" t="e">
        <f ca="1">IF(ISBLANK(Q31),"",VLOOKUP(+Q31,'Erg Alle'!$B$6:$M$65,11,FALSE))</f>
        <v>#N/A</v>
      </c>
      <c r="L32" s="392" t="e">
        <f ca="1">IF(ISBLANK(Q31),"",VLOOKUP(+Q31,'Erg Alle'!$B$6:$M$65,12,FALSE))</f>
        <v>#N/A</v>
      </c>
      <c r="M32" s="391"/>
      <c r="N32" s="380"/>
      <c r="O32" s="380"/>
      <c r="P32" s="381"/>
      <c r="Q32" s="381"/>
      <c r="R32" s="82"/>
      <c r="S32" s="105"/>
    </row>
    <row r="33" spans="1:19" ht="16.5" customHeight="1">
      <c r="A33" s="79">
        <f>IF(ISNUMBER(Q34)=FALSE,"",Stammdaten!$C$4)</f>
        <v>44995</v>
      </c>
      <c r="B33" s="384" t="str">
        <f>IF(ISNUMBER(Q34)=FALSE,"",Stammdaten!$C$9)</f>
        <v>HSV Testverein</v>
      </c>
      <c r="C33" s="384"/>
      <c r="D33" s="81"/>
      <c r="E33" s="80" t="str">
        <f>IF(ISNUMBER(Q34)=FALSE,"","Name:")</f>
        <v>Name:</v>
      </c>
      <c r="F33" s="385" t="e">
        <f ca="1">IF(ISBLANK(Q34),"",VLOOKUP(+Q34,'Erg Alle'!$B$6:$M$65,2,FALSE))</f>
        <v>#N/A</v>
      </c>
      <c r="G33" s="81"/>
      <c r="H33" s="384"/>
      <c r="I33" s="384"/>
      <c r="J33" s="80" t="e">
        <f>IF(ISNUMBER(Q34)=FALSE,"",VLOOKUP(+Q34,Starter!$A$7:$G$66,5,FALSE))</f>
        <v>#N/A</v>
      </c>
      <c r="K33" s="719" t="e">
        <f>IF(ISNUMBER(Q34)=FALSE,"",VLOOKUP(+Q34,Starter!$A$7:$G$66,6,FALSE))</f>
        <v>#N/A</v>
      </c>
      <c r="L33" s="719"/>
      <c r="M33" s="80" t="str">
        <f>IF(ISNUMBER(Q34)=FALSE,"","Hund:")</f>
        <v>Hund:</v>
      </c>
      <c r="N33" s="385" t="e">
        <f ca="1">IF(ISBLANK(Q34),"",VLOOKUP(+Q34,'Erg Alle'!$B$6:$M$65,3,FALSE))</f>
        <v>#N/A</v>
      </c>
      <c r="O33" s="384"/>
      <c r="P33" s="81"/>
      <c r="Q33" s="383"/>
      <c r="S33" s="382">
        <v>10</v>
      </c>
    </row>
    <row r="34" spans="1:19" ht="13.05" customHeight="1">
      <c r="A34" s="386" t="str">
        <f>IF(ISNUMBER(Q34)=FALSE,"","Klasse:")</f>
        <v>Klasse:</v>
      </c>
      <c r="B34" s="387" t="e">
        <f ca="1">IF(ISBLANK(Q34),"",VLOOKUP(+Q34,'Erg Alle'!$B$6:$M$65,5,FALSE))</f>
        <v>#N/A</v>
      </c>
      <c r="C34" s="387"/>
      <c r="D34" s="387" t="str">
        <f>IF(ISNUMBER(Q34)=FALSE,"","Lauf 1:")</f>
        <v>Lauf 1:</v>
      </c>
      <c r="E34" s="388" t="str">
        <f>IF(ISNUMBER(Q34)=FALSE,"","FP")</f>
        <v>FP</v>
      </c>
      <c r="F34" s="389" t="str">
        <f>IF(ISNUMBER(Q34)=FALSE,"","WU")</f>
        <v>WU</v>
      </c>
      <c r="G34" s="387" t="str">
        <f>IF(ISNUMBER(Q34)=FALSE,"","Lauf 2:")</f>
        <v>Lauf 2:</v>
      </c>
      <c r="H34" s="388" t="str">
        <f>IF(ISNUMBER(Q34)=FALSE,"","FP")</f>
        <v>FP</v>
      </c>
      <c r="I34" s="389" t="str">
        <f>IF(ISNUMBER(Q34)=FALSE,"","WU")</f>
        <v>WU</v>
      </c>
      <c r="J34" s="387" t="str">
        <f>+IF(Stammdaten!$C$20&gt;2,IF(ISNUMBER(Q34)=FALSE,"","Lauf 3:"),"")</f>
        <v>Lauf 3:</v>
      </c>
      <c r="K34" s="388" t="str">
        <f>+IF(Stammdaten!$C$20&gt;2,IF(ISNUMBER(Q34)=FALSE,"","FP"),"")</f>
        <v>FP</v>
      </c>
      <c r="L34" s="389" t="str">
        <f>+IF(Stammdaten!$C$20&gt;2,IF(ISNUMBER(Q34)=FALSE,"","WU"),"")</f>
        <v>WU</v>
      </c>
      <c r="M34" s="387"/>
      <c r="N34" s="388"/>
      <c r="O34" s="388"/>
      <c r="P34" s="388"/>
      <c r="Q34" s="393">
        <f>IF(OR($C$4=S33,S33&gt;$C$4),IF($C$2+(S33-$C$4)&lt;=$C$3,$C$2+(S33-$C$4),""),"")</f>
        <v>10</v>
      </c>
      <c r="R34" s="83"/>
      <c r="S34" s="105"/>
    </row>
    <row r="35" spans="1:19" ht="15" customHeight="1">
      <c r="A35" s="390" t="str">
        <f>IF(ISNUMBER(Q34)=FALSE,"","H-WR:")</f>
        <v>H-WR:</v>
      </c>
      <c r="B35" s="391" t="str">
        <f>+IF(ISNUMBER(Q34)=FALSE,"",Stammdaten!$C$17)</f>
        <v>Wertungsrichter(in) 1</v>
      </c>
      <c r="C35" s="391"/>
      <c r="D35" s="380"/>
      <c r="E35" s="380" t="e">
        <f ca="1">IF(ISBLANK(Q34),"",VLOOKUP(+Q34,'Erg Alle'!$B$6:$M$65,7,FALSE))</f>
        <v>#N/A</v>
      </c>
      <c r="F35" s="392" t="e">
        <f ca="1">IF(ISBLANK(Q34),"",VLOOKUP(+Q34,'Erg Alle'!$B$6:$M$65,8,FALSE))</f>
        <v>#N/A</v>
      </c>
      <c r="G35" s="390"/>
      <c r="H35" s="380" t="e">
        <f ca="1">IF(ISBLANK(Q34),"",VLOOKUP(+Q34,'Erg Alle'!$B$6:$M$65,9,FALSE))</f>
        <v>#N/A</v>
      </c>
      <c r="I35" s="392" t="e">
        <f ca="1">IF(ISBLANK(Q34),"",VLOOKUP(+Q34,'Erg Alle'!$B$6:$M$65,10,FALSE))</f>
        <v>#N/A</v>
      </c>
      <c r="J35" s="390"/>
      <c r="K35" s="380" t="e">
        <f ca="1">IF(ISBLANK(Q34),"",VLOOKUP(+Q34,'Erg Alle'!$B$6:$M$65,11,FALSE))</f>
        <v>#N/A</v>
      </c>
      <c r="L35" s="392" t="e">
        <f ca="1">IF(ISBLANK(Q34),"",VLOOKUP(+Q34,'Erg Alle'!$B$6:$M$65,12,FALSE))</f>
        <v>#N/A</v>
      </c>
      <c r="M35" s="391"/>
      <c r="N35" s="380"/>
      <c r="O35" s="380"/>
      <c r="P35" s="381"/>
      <c r="Q35" s="381"/>
      <c r="R35" s="82"/>
      <c r="S35" s="105"/>
    </row>
    <row r="36" spans="1:19" ht="16.5" customHeight="1">
      <c r="A36" s="79">
        <f>IF(ISNUMBER(Q37)=FALSE,"",Stammdaten!$C$4)</f>
        <v>44995</v>
      </c>
      <c r="B36" s="384" t="str">
        <f>IF(ISNUMBER(Q37)=FALSE,"",Stammdaten!$C$9)</f>
        <v>HSV Testverein</v>
      </c>
      <c r="C36" s="384"/>
      <c r="D36" s="81"/>
      <c r="E36" s="80" t="str">
        <f>IF(ISNUMBER(Q37)=FALSE,"","Name:")</f>
        <v>Name:</v>
      </c>
      <c r="F36" s="385" t="e">
        <f ca="1">IF(ISBLANK(Q37),"",VLOOKUP(+Q37,'Erg Alle'!$B$6:$M$65,2,FALSE))</f>
        <v>#N/A</v>
      </c>
      <c r="G36" s="81"/>
      <c r="H36" s="384"/>
      <c r="I36" s="384"/>
      <c r="J36" s="80" t="e">
        <f>IF(ISNUMBER(Q37)=FALSE,"",VLOOKUP(+Q37,Starter!$A$7:$G$66,5,FALSE))</f>
        <v>#N/A</v>
      </c>
      <c r="K36" s="719" t="e">
        <f>IF(ISNUMBER(Q37)=FALSE,"",VLOOKUP(+Q37,Starter!$A$7:$G$66,6,FALSE))</f>
        <v>#N/A</v>
      </c>
      <c r="L36" s="719"/>
      <c r="M36" s="80" t="str">
        <f>IF(ISNUMBER(Q37)=FALSE,"","Hund:")</f>
        <v>Hund:</v>
      </c>
      <c r="N36" s="385" t="e">
        <f ca="1">IF(ISBLANK(Q37),"",VLOOKUP(+Q37,'Erg Alle'!$B$6:$M$65,3,FALSE))</f>
        <v>#N/A</v>
      </c>
      <c r="O36" s="384"/>
      <c r="P36" s="81"/>
      <c r="Q36" s="383"/>
      <c r="S36" s="382">
        <v>11</v>
      </c>
    </row>
    <row r="37" spans="1:19" ht="13.05" customHeight="1">
      <c r="A37" s="386" t="str">
        <f>IF(ISNUMBER(Q37)=FALSE,"","Klasse:")</f>
        <v>Klasse:</v>
      </c>
      <c r="B37" s="387" t="e">
        <f ca="1">IF(ISBLANK(Q37),"",VLOOKUP(+Q37,'Erg Alle'!$B$6:$M$65,5,FALSE))</f>
        <v>#N/A</v>
      </c>
      <c r="C37" s="387"/>
      <c r="D37" s="387" t="str">
        <f>IF(ISNUMBER(Q37)=FALSE,"","Lauf 1:")</f>
        <v>Lauf 1:</v>
      </c>
      <c r="E37" s="388" t="str">
        <f>IF(ISNUMBER(Q37)=FALSE,"","FP")</f>
        <v>FP</v>
      </c>
      <c r="F37" s="389" t="str">
        <f>IF(ISNUMBER(Q37)=FALSE,"","WU")</f>
        <v>WU</v>
      </c>
      <c r="G37" s="387" t="str">
        <f>IF(ISNUMBER(Q37)=FALSE,"","Lauf 2:")</f>
        <v>Lauf 2:</v>
      </c>
      <c r="H37" s="388" t="str">
        <f>IF(ISNUMBER(Q37)=FALSE,"","FP")</f>
        <v>FP</v>
      </c>
      <c r="I37" s="389" t="str">
        <f>IF(ISNUMBER(Q37)=FALSE,"","WU")</f>
        <v>WU</v>
      </c>
      <c r="J37" s="387" t="str">
        <f>+IF(Stammdaten!$C$20&gt;2,IF(ISNUMBER(Q37)=FALSE,"","Lauf 3:"),"")</f>
        <v>Lauf 3:</v>
      </c>
      <c r="K37" s="388" t="str">
        <f>+IF(Stammdaten!$C$20&gt;2,IF(ISNUMBER(Q37)=FALSE,"","FP"),"")</f>
        <v>FP</v>
      </c>
      <c r="L37" s="389" t="str">
        <f>+IF(Stammdaten!$C$20&gt;2,IF(ISNUMBER(Q37)=FALSE,"","WU"),"")</f>
        <v>WU</v>
      </c>
      <c r="M37" s="387"/>
      <c r="N37" s="388"/>
      <c r="O37" s="388"/>
      <c r="P37" s="388"/>
      <c r="Q37" s="393">
        <f>IF(OR($C$4=S36,S36&gt;$C$4),IF($C$2+(S36-$C$4)&lt;=$C$3,$C$2+(S36-$C$4),""),"")</f>
        <v>11</v>
      </c>
      <c r="R37" s="83"/>
      <c r="S37" s="105"/>
    </row>
    <row r="38" spans="1:19" ht="15" customHeight="1">
      <c r="A38" s="390" t="str">
        <f>IF(ISNUMBER(Q37)=FALSE,"","H-WR:")</f>
        <v>H-WR:</v>
      </c>
      <c r="B38" s="391" t="str">
        <f>+IF(ISNUMBER(Q37)=FALSE,"",Stammdaten!$C$17)</f>
        <v>Wertungsrichter(in) 1</v>
      </c>
      <c r="C38" s="391"/>
      <c r="D38" s="380"/>
      <c r="E38" s="380" t="e">
        <f ca="1">IF(ISBLANK(Q37),"",VLOOKUP(+Q37,'Erg Alle'!$B$6:$M$65,7,FALSE))</f>
        <v>#N/A</v>
      </c>
      <c r="F38" s="392" t="e">
        <f ca="1">IF(ISBLANK(Q37),"",VLOOKUP(+Q37,'Erg Alle'!$B$6:$M$65,8,FALSE))</f>
        <v>#N/A</v>
      </c>
      <c r="G38" s="390"/>
      <c r="H38" s="380" t="e">
        <f ca="1">IF(ISBLANK(Q37),"",VLOOKUP(+Q37,'Erg Alle'!$B$6:$M$65,9,FALSE))</f>
        <v>#N/A</v>
      </c>
      <c r="I38" s="392" t="e">
        <f ca="1">IF(ISBLANK(Q37),"",VLOOKUP(+Q37,'Erg Alle'!$B$6:$M$65,10,FALSE))</f>
        <v>#N/A</v>
      </c>
      <c r="J38" s="390"/>
      <c r="K38" s="380" t="e">
        <f ca="1">IF(ISBLANK(Q37),"",VLOOKUP(+Q37,'Erg Alle'!$B$6:$M$65,11,FALSE))</f>
        <v>#N/A</v>
      </c>
      <c r="L38" s="392" t="e">
        <f ca="1">IF(ISBLANK(Q37),"",VLOOKUP(+Q37,'Erg Alle'!$B$6:$M$65,12,FALSE))</f>
        <v>#N/A</v>
      </c>
      <c r="M38" s="391"/>
      <c r="N38" s="380"/>
      <c r="O38" s="380"/>
      <c r="P38" s="381"/>
      <c r="Q38" s="381"/>
      <c r="R38" s="82"/>
      <c r="S38" s="105"/>
    </row>
    <row r="39" spans="1:19" ht="16.5" customHeight="1">
      <c r="A39" s="79">
        <f>IF(ISNUMBER(Q40)=FALSE,"",Stammdaten!$C$4)</f>
        <v>44995</v>
      </c>
      <c r="B39" s="384" t="str">
        <f>IF(ISNUMBER(Q40)=FALSE,"",Stammdaten!$C$9)</f>
        <v>HSV Testverein</v>
      </c>
      <c r="C39" s="384"/>
      <c r="D39" s="81"/>
      <c r="E39" s="80" t="str">
        <f>IF(ISNUMBER(Q40)=FALSE,"","Name:")</f>
        <v>Name:</v>
      </c>
      <c r="F39" s="385" t="e">
        <f ca="1">IF(ISBLANK(Q40),"",VLOOKUP(+Q40,'Erg Alle'!$B$6:$M$65,2,FALSE))</f>
        <v>#N/A</v>
      </c>
      <c r="G39" s="81"/>
      <c r="H39" s="384"/>
      <c r="I39" s="384"/>
      <c r="J39" s="80" t="e">
        <f>IF(ISNUMBER(Q40)=FALSE,"",VLOOKUP(+Q40,Starter!$A$7:$G$66,5,FALSE))</f>
        <v>#N/A</v>
      </c>
      <c r="K39" s="719" t="e">
        <f>IF(ISNUMBER(Q40)=FALSE,"",VLOOKUP(+Q40,Starter!$A$7:$G$66,6,FALSE))</f>
        <v>#N/A</v>
      </c>
      <c r="L39" s="719"/>
      <c r="M39" s="80" t="str">
        <f>IF(ISNUMBER(Q40)=FALSE,"","Hund:")</f>
        <v>Hund:</v>
      </c>
      <c r="N39" s="385" t="e">
        <f ca="1">IF(ISBLANK(Q40),"",VLOOKUP(+Q40,'Erg Alle'!$B$6:$M$65,3,FALSE))</f>
        <v>#N/A</v>
      </c>
      <c r="O39" s="384"/>
      <c r="P39" s="81"/>
      <c r="Q39" s="383"/>
      <c r="S39" s="382">
        <v>12</v>
      </c>
    </row>
    <row r="40" spans="1:19" ht="13.05" customHeight="1">
      <c r="A40" s="386" t="str">
        <f>IF(ISNUMBER(Q40)=FALSE,"","Klasse:")</f>
        <v>Klasse:</v>
      </c>
      <c r="B40" s="387" t="e">
        <f ca="1">IF(ISBLANK(Q40),"",VLOOKUP(+Q40,'Erg Alle'!$B$6:$M$65,5,FALSE))</f>
        <v>#N/A</v>
      </c>
      <c r="C40" s="387"/>
      <c r="D40" s="387" t="str">
        <f>IF(ISNUMBER(Q40)=FALSE,"","Lauf 1:")</f>
        <v>Lauf 1:</v>
      </c>
      <c r="E40" s="388" t="str">
        <f>IF(ISNUMBER(Q40)=FALSE,"","FP")</f>
        <v>FP</v>
      </c>
      <c r="F40" s="389" t="str">
        <f>IF(ISNUMBER(Q40)=FALSE,"","WU")</f>
        <v>WU</v>
      </c>
      <c r="G40" s="387" t="str">
        <f>IF(ISNUMBER(Q40)=FALSE,"","Lauf 2:")</f>
        <v>Lauf 2:</v>
      </c>
      <c r="H40" s="388" t="str">
        <f>IF(ISNUMBER(Q40)=FALSE,"","FP")</f>
        <v>FP</v>
      </c>
      <c r="I40" s="389" t="str">
        <f>IF(ISNUMBER(Q40)=FALSE,"","WU")</f>
        <v>WU</v>
      </c>
      <c r="J40" s="387" t="str">
        <f>+IF(Stammdaten!$C$20&gt;2,IF(ISNUMBER(Q40)=FALSE,"","Lauf 3:"),"")</f>
        <v>Lauf 3:</v>
      </c>
      <c r="K40" s="388" t="str">
        <f>+IF(Stammdaten!$C$20&gt;2,IF(ISNUMBER(Q40)=FALSE,"","FP"),"")</f>
        <v>FP</v>
      </c>
      <c r="L40" s="389" t="str">
        <f>+IF(Stammdaten!$C$20&gt;2,IF(ISNUMBER(Q40)=FALSE,"","WU"),"")</f>
        <v>WU</v>
      </c>
      <c r="M40" s="387"/>
      <c r="N40" s="388"/>
      <c r="O40" s="388"/>
      <c r="P40" s="388"/>
      <c r="Q40" s="393">
        <f>IF(OR($C$4=S39,S39&gt;$C$4),IF($C$2+(S39-$C$4)&lt;=$C$3,$C$2+(S39-$C$4),""),"")</f>
        <v>12</v>
      </c>
      <c r="R40" s="83"/>
      <c r="S40" s="105"/>
    </row>
    <row r="41" spans="1:19" ht="15" customHeight="1">
      <c r="A41" s="390" t="str">
        <f>IF(ISNUMBER(Q40)=FALSE,"","H-WR:")</f>
        <v>H-WR:</v>
      </c>
      <c r="B41" s="391" t="str">
        <f>+IF(ISNUMBER(Q40)=FALSE,"",Stammdaten!$C$17)</f>
        <v>Wertungsrichter(in) 1</v>
      </c>
      <c r="C41" s="391"/>
      <c r="D41" s="380"/>
      <c r="E41" s="380" t="e">
        <f ca="1">IF(ISBLANK(Q40),"",VLOOKUP(+Q40,'Erg Alle'!$B$6:$M$65,7,FALSE))</f>
        <v>#N/A</v>
      </c>
      <c r="F41" s="392" t="e">
        <f ca="1">IF(ISBLANK(Q40),"",VLOOKUP(+Q40,'Erg Alle'!$B$6:$M$65,8,FALSE))</f>
        <v>#N/A</v>
      </c>
      <c r="G41" s="390"/>
      <c r="H41" s="380" t="e">
        <f ca="1">IF(ISBLANK(Q40),"",VLOOKUP(+Q40,'Erg Alle'!$B$6:$M$65,9,FALSE))</f>
        <v>#N/A</v>
      </c>
      <c r="I41" s="392" t="e">
        <f ca="1">IF(ISBLANK(Q40),"",VLOOKUP(+Q40,'Erg Alle'!$B$6:$M$65,10,FALSE))</f>
        <v>#N/A</v>
      </c>
      <c r="J41" s="390"/>
      <c r="K41" s="380" t="e">
        <f ca="1">IF(ISBLANK(Q40),"",VLOOKUP(+Q40,'Erg Alle'!$B$6:$M$65,11,FALSE))</f>
        <v>#N/A</v>
      </c>
      <c r="L41" s="392" t="e">
        <f ca="1">IF(ISBLANK(Q40),"",VLOOKUP(+Q40,'Erg Alle'!$B$6:$M$65,12,FALSE))</f>
        <v>#N/A</v>
      </c>
      <c r="M41" s="391"/>
      <c r="N41" s="380"/>
      <c r="O41" s="380"/>
      <c r="P41" s="381"/>
      <c r="Q41" s="381"/>
      <c r="R41" s="82"/>
      <c r="S41" s="105"/>
    </row>
    <row r="42" spans="1:19" ht="16.5" customHeight="1">
      <c r="A42" s="79">
        <f>IF(ISNUMBER(Q43)=FALSE,"",Stammdaten!$C$4)</f>
        <v>44995</v>
      </c>
      <c r="B42" s="384" t="str">
        <f>IF(ISNUMBER(Q43)=FALSE,"",Stammdaten!$C$9)</f>
        <v>HSV Testverein</v>
      </c>
      <c r="C42" s="384"/>
      <c r="D42" s="81"/>
      <c r="E42" s="80" t="str">
        <f>IF(ISNUMBER(Q43)=FALSE,"","Name:")</f>
        <v>Name:</v>
      </c>
      <c r="F42" s="385" t="e">
        <f ca="1">IF(ISBLANK(Q43),"",VLOOKUP(+Q43,'Erg Alle'!$B$6:$M$65,2,FALSE))</f>
        <v>#N/A</v>
      </c>
      <c r="G42" s="81"/>
      <c r="H42" s="384"/>
      <c r="I42" s="384"/>
      <c r="J42" s="80" t="e">
        <f>IF(ISNUMBER(Q43)=FALSE,"",VLOOKUP(+Q43,Starter!$A$7:$G$66,5,FALSE))</f>
        <v>#N/A</v>
      </c>
      <c r="K42" s="719" t="e">
        <f>IF(ISNUMBER(Q43)=FALSE,"",VLOOKUP(+Q43,Starter!$A$7:$G$66,6,FALSE))</f>
        <v>#N/A</v>
      </c>
      <c r="L42" s="719"/>
      <c r="M42" s="80" t="str">
        <f>IF(ISNUMBER(Q43)=FALSE,"","Hund:")</f>
        <v>Hund:</v>
      </c>
      <c r="N42" s="385" t="e">
        <f ca="1">IF(ISBLANK(Q43),"",VLOOKUP(+Q43,'Erg Alle'!$B$6:$M$65,3,FALSE))</f>
        <v>#N/A</v>
      </c>
      <c r="O42" s="384"/>
      <c r="P42" s="81"/>
      <c r="Q42" s="383"/>
      <c r="S42" s="382">
        <v>13</v>
      </c>
    </row>
    <row r="43" spans="1:19" ht="13.05" customHeight="1">
      <c r="A43" s="386" t="str">
        <f>IF(ISNUMBER(Q43)=FALSE,"","Klasse:")</f>
        <v>Klasse:</v>
      </c>
      <c r="B43" s="387" t="e">
        <f ca="1">IF(ISBLANK(Q43),"",VLOOKUP(+Q43,'Erg Alle'!$B$6:$M$65,5,FALSE))</f>
        <v>#N/A</v>
      </c>
      <c r="C43" s="387"/>
      <c r="D43" s="387" t="str">
        <f>IF(ISNUMBER(Q43)=FALSE,"","Lauf 1:")</f>
        <v>Lauf 1:</v>
      </c>
      <c r="E43" s="388" t="str">
        <f>IF(ISNUMBER(Q43)=FALSE,"","FP")</f>
        <v>FP</v>
      </c>
      <c r="F43" s="389" t="str">
        <f>IF(ISNUMBER(Q43)=FALSE,"","WU")</f>
        <v>WU</v>
      </c>
      <c r="G43" s="387" t="str">
        <f>IF(ISNUMBER(Q43)=FALSE,"","Lauf 2:")</f>
        <v>Lauf 2:</v>
      </c>
      <c r="H43" s="388" t="str">
        <f>IF(ISNUMBER(Q43)=FALSE,"","FP")</f>
        <v>FP</v>
      </c>
      <c r="I43" s="389" t="str">
        <f>IF(ISNUMBER(Q43)=FALSE,"","WU")</f>
        <v>WU</v>
      </c>
      <c r="J43" s="387" t="str">
        <f>+IF(Stammdaten!$C$20&gt;2,IF(ISNUMBER(Q43)=FALSE,"","Lauf 3:"),"")</f>
        <v>Lauf 3:</v>
      </c>
      <c r="K43" s="388" t="str">
        <f>+IF(Stammdaten!$C$20&gt;2,IF(ISNUMBER(Q43)=FALSE,"","FP"),"")</f>
        <v>FP</v>
      </c>
      <c r="L43" s="389" t="str">
        <f>+IF(Stammdaten!$C$20&gt;2,IF(ISNUMBER(Q43)=FALSE,"","WU"),"")</f>
        <v>WU</v>
      </c>
      <c r="M43" s="387"/>
      <c r="N43" s="388"/>
      <c r="O43" s="388"/>
      <c r="P43" s="388"/>
      <c r="Q43" s="393">
        <f>IF(OR($C$4=S42,S42&gt;$C$4),IF($C$2+(S42-$C$4)&lt;=$C$3,$C$2+(S42-$C$4),""),"")</f>
        <v>13</v>
      </c>
      <c r="R43" s="83"/>
      <c r="S43" s="105"/>
    </row>
    <row r="44" spans="1:19" ht="15" customHeight="1">
      <c r="A44" s="390" t="str">
        <f>IF(ISNUMBER(Q43)=FALSE,"","H-WR:")</f>
        <v>H-WR:</v>
      </c>
      <c r="B44" s="391" t="str">
        <f>+IF(ISNUMBER(Q43)=FALSE,"",Stammdaten!$C$17)</f>
        <v>Wertungsrichter(in) 1</v>
      </c>
      <c r="C44" s="391"/>
      <c r="D44" s="380"/>
      <c r="E44" s="380" t="e">
        <f ca="1">IF(ISBLANK(Q43),"",VLOOKUP(+Q43,'Erg Alle'!$B$6:$M$65,7,FALSE))</f>
        <v>#N/A</v>
      </c>
      <c r="F44" s="392" t="e">
        <f ca="1">IF(ISBLANK(Q43),"",VLOOKUP(+Q43,'Erg Alle'!$B$6:$M$65,8,FALSE))</f>
        <v>#N/A</v>
      </c>
      <c r="G44" s="390"/>
      <c r="H44" s="380" t="e">
        <f ca="1">IF(ISBLANK(Q43),"",VLOOKUP(+Q43,'Erg Alle'!$B$6:$M$65,9,FALSE))</f>
        <v>#N/A</v>
      </c>
      <c r="I44" s="392" t="e">
        <f ca="1">IF(ISBLANK(Q43),"",VLOOKUP(+Q43,'Erg Alle'!$B$6:$M$65,10,FALSE))</f>
        <v>#N/A</v>
      </c>
      <c r="J44" s="390"/>
      <c r="K44" s="380" t="e">
        <f ca="1">IF(ISBLANK(Q43),"",VLOOKUP(+Q43,'Erg Alle'!$B$6:$M$65,11,FALSE))</f>
        <v>#N/A</v>
      </c>
      <c r="L44" s="392" t="e">
        <f ca="1">IF(ISBLANK(Q43),"",VLOOKUP(+Q43,'Erg Alle'!$B$6:$M$65,12,FALSE))</f>
        <v>#N/A</v>
      </c>
      <c r="M44" s="391"/>
      <c r="N44" s="380"/>
      <c r="O44" s="380"/>
      <c r="P44" s="381"/>
      <c r="Q44" s="381"/>
      <c r="R44" s="82"/>
      <c r="S44" s="105"/>
    </row>
    <row r="45" spans="1:19" ht="16.5" customHeight="1">
      <c r="A45" s="79">
        <f>IF(ISNUMBER(Q46)=FALSE,"",Stammdaten!$C$4)</f>
        <v>44995</v>
      </c>
      <c r="B45" s="384" t="str">
        <f>IF(ISNUMBER(Q46)=FALSE,"",Stammdaten!$C$9)</f>
        <v>HSV Testverein</v>
      </c>
      <c r="C45" s="384"/>
      <c r="D45" s="81"/>
      <c r="E45" s="80" t="str">
        <f>IF(ISNUMBER(Q46)=FALSE,"","Name:")</f>
        <v>Name:</v>
      </c>
      <c r="F45" s="385" t="e">
        <f ca="1">IF(ISBLANK(Q46),"",VLOOKUP(+Q46,'Erg Alle'!$B$6:$M$65,2,FALSE))</f>
        <v>#N/A</v>
      </c>
      <c r="G45" s="81"/>
      <c r="H45" s="384"/>
      <c r="I45" s="384"/>
      <c r="J45" s="80" t="e">
        <f>IF(ISNUMBER(Q46)=FALSE,"",VLOOKUP(+Q46,Starter!$A$7:$G$66,5,FALSE))</f>
        <v>#N/A</v>
      </c>
      <c r="K45" s="719" t="e">
        <f>IF(ISNUMBER(Q46)=FALSE,"",VLOOKUP(+Q46,Starter!$A$7:$G$66,6,FALSE))</f>
        <v>#N/A</v>
      </c>
      <c r="L45" s="719"/>
      <c r="M45" s="80" t="str">
        <f>IF(ISNUMBER(Q46)=FALSE,"","Hund:")</f>
        <v>Hund:</v>
      </c>
      <c r="N45" s="385" t="e">
        <f ca="1">IF(ISBLANK(Q46),"",VLOOKUP(+Q46,'Erg Alle'!$B$6:$M$65,3,FALSE))</f>
        <v>#N/A</v>
      </c>
      <c r="O45" s="384"/>
      <c r="P45" s="81"/>
      <c r="Q45" s="383"/>
      <c r="S45" s="382">
        <v>14</v>
      </c>
    </row>
    <row r="46" spans="1:19" ht="13.05" customHeight="1">
      <c r="A46" s="386" t="str">
        <f>IF(ISNUMBER(Q46)=FALSE,"","Klasse:")</f>
        <v>Klasse:</v>
      </c>
      <c r="B46" s="387" t="e">
        <f ca="1">IF(ISBLANK(Q46),"",VLOOKUP(+Q46,'Erg Alle'!$B$6:$M$65,5,FALSE))</f>
        <v>#N/A</v>
      </c>
      <c r="C46" s="387"/>
      <c r="D46" s="387" t="str">
        <f>IF(ISNUMBER(Q46)=FALSE,"","Lauf 1:")</f>
        <v>Lauf 1:</v>
      </c>
      <c r="E46" s="388" t="str">
        <f>IF(ISNUMBER(Q46)=FALSE,"","FP")</f>
        <v>FP</v>
      </c>
      <c r="F46" s="389" t="str">
        <f>IF(ISNUMBER(Q46)=FALSE,"","WU")</f>
        <v>WU</v>
      </c>
      <c r="G46" s="387" t="str">
        <f>IF(ISNUMBER(Q46)=FALSE,"","Lauf 2:")</f>
        <v>Lauf 2:</v>
      </c>
      <c r="H46" s="388" t="str">
        <f>IF(ISNUMBER(Q46)=FALSE,"","FP")</f>
        <v>FP</v>
      </c>
      <c r="I46" s="389" t="str">
        <f>IF(ISNUMBER(Q46)=FALSE,"","WU")</f>
        <v>WU</v>
      </c>
      <c r="J46" s="387" t="str">
        <f>+IF(Stammdaten!$C$20&gt;2,IF(ISNUMBER(Q46)=FALSE,"","Lauf 3:"),"")</f>
        <v>Lauf 3:</v>
      </c>
      <c r="K46" s="388" t="str">
        <f>+IF(Stammdaten!$C$20&gt;2,IF(ISNUMBER(Q46)=FALSE,"","FP"),"")</f>
        <v>FP</v>
      </c>
      <c r="L46" s="389" t="str">
        <f>+IF(Stammdaten!$C$20&gt;2,IF(ISNUMBER(Q46)=FALSE,"","WU"),"")</f>
        <v>WU</v>
      </c>
      <c r="M46" s="387"/>
      <c r="N46" s="388"/>
      <c r="O46" s="388"/>
      <c r="P46" s="388"/>
      <c r="Q46" s="393">
        <f>IF(OR($C$4=S45,S45&gt;$C$4),IF($C$2+(S45-$C$4)&lt;=$C$3,$C$2+(S45-$C$4),""),"")</f>
        <v>14</v>
      </c>
      <c r="R46" s="83"/>
      <c r="S46" s="105"/>
    </row>
    <row r="47" spans="1:19" ht="15" customHeight="1">
      <c r="A47" s="390" t="str">
        <f>IF(ISNUMBER(Q46)=FALSE,"","H-WR:")</f>
        <v>H-WR:</v>
      </c>
      <c r="B47" s="391" t="str">
        <f>+IF(ISNUMBER(Q46)=FALSE,"",Stammdaten!$C$17)</f>
        <v>Wertungsrichter(in) 1</v>
      </c>
      <c r="C47" s="391"/>
      <c r="D47" s="380"/>
      <c r="E47" s="380" t="e">
        <f ca="1">IF(ISBLANK(Q46),"",VLOOKUP(+Q46,'Erg Alle'!$B$6:$M$65,7,FALSE))</f>
        <v>#N/A</v>
      </c>
      <c r="F47" s="392" t="e">
        <f ca="1">IF(ISBLANK(Q46),"",VLOOKUP(+Q46,'Erg Alle'!$B$6:$M$65,8,FALSE))</f>
        <v>#N/A</v>
      </c>
      <c r="G47" s="390"/>
      <c r="H47" s="380" t="e">
        <f ca="1">IF(ISBLANK(Q46),"",VLOOKUP(+Q46,'Erg Alle'!$B$6:$M$65,9,FALSE))</f>
        <v>#N/A</v>
      </c>
      <c r="I47" s="392" t="e">
        <f ca="1">IF(ISBLANK(Q46),"",VLOOKUP(+Q46,'Erg Alle'!$B$6:$M$65,10,FALSE))</f>
        <v>#N/A</v>
      </c>
      <c r="J47" s="390"/>
      <c r="K47" s="380" t="e">
        <f ca="1">IF(ISBLANK(Q46),"",VLOOKUP(+Q46,'Erg Alle'!$B$6:$M$65,11,FALSE))</f>
        <v>#N/A</v>
      </c>
      <c r="L47" s="392" t="e">
        <f ca="1">IF(ISBLANK(Q46),"",VLOOKUP(+Q46,'Erg Alle'!$B$6:$M$65,12,FALSE))</f>
        <v>#N/A</v>
      </c>
      <c r="M47" s="391"/>
      <c r="N47" s="380"/>
      <c r="O47" s="380"/>
      <c r="P47" s="381"/>
      <c r="Q47" s="381"/>
      <c r="R47" s="82"/>
      <c r="S47" s="105"/>
    </row>
    <row r="48" spans="1:19" ht="16.5" customHeight="1">
      <c r="A48" s="79">
        <f>IF(ISNUMBER(Q49)=FALSE,"",Stammdaten!$C$4)</f>
        <v>44995</v>
      </c>
      <c r="B48" s="384" t="str">
        <f>IF(ISNUMBER(Q49)=FALSE,"",Stammdaten!$C$9)</f>
        <v>HSV Testverein</v>
      </c>
      <c r="C48" s="384"/>
      <c r="D48" s="81"/>
      <c r="E48" s="80" t="str">
        <f>IF(ISNUMBER(Q49)=FALSE,"","Name:")</f>
        <v>Name:</v>
      </c>
      <c r="F48" s="385" t="e">
        <f ca="1">IF(ISBLANK(Q49),"",VLOOKUP(+Q49,'Erg Alle'!$B$6:$M$65,2,FALSE))</f>
        <v>#N/A</v>
      </c>
      <c r="G48" s="81"/>
      <c r="H48" s="384"/>
      <c r="I48" s="384"/>
      <c r="J48" s="80" t="e">
        <f>IF(ISNUMBER(Q49)=FALSE,"",VLOOKUP(+Q49,Starter!$A$7:$G$66,5,FALSE))</f>
        <v>#N/A</v>
      </c>
      <c r="K48" s="719" t="e">
        <f>IF(ISNUMBER(Q49)=FALSE,"",VLOOKUP(+Q49,Starter!$A$7:$G$66,6,FALSE))</f>
        <v>#N/A</v>
      </c>
      <c r="L48" s="719"/>
      <c r="M48" s="80" t="str">
        <f>IF(ISNUMBER(Q49)=FALSE,"","Hund:")</f>
        <v>Hund:</v>
      </c>
      <c r="N48" s="385" t="e">
        <f ca="1">IF(ISBLANK(Q49),"",VLOOKUP(+Q49,'Erg Alle'!$B$6:$M$65,3,FALSE))</f>
        <v>#N/A</v>
      </c>
      <c r="O48" s="384"/>
      <c r="P48" s="81"/>
      <c r="Q48" s="383"/>
      <c r="S48" s="382">
        <v>15</v>
      </c>
    </row>
    <row r="49" spans="1:19" ht="13.05" customHeight="1">
      <c r="A49" s="386" t="str">
        <f>IF(ISNUMBER(Q49)=FALSE,"","Klasse:")</f>
        <v>Klasse:</v>
      </c>
      <c r="B49" s="387" t="e">
        <f ca="1">IF(ISBLANK(Q49),"",VLOOKUP(+Q49,'Erg Alle'!$B$6:$M$65,5,FALSE))</f>
        <v>#N/A</v>
      </c>
      <c r="C49" s="387"/>
      <c r="D49" s="387" t="str">
        <f>IF(ISNUMBER(Q49)=FALSE,"","Lauf 1:")</f>
        <v>Lauf 1:</v>
      </c>
      <c r="E49" s="388" t="str">
        <f>IF(ISNUMBER(Q49)=FALSE,"","FP")</f>
        <v>FP</v>
      </c>
      <c r="F49" s="389" t="str">
        <f>IF(ISNUMBER(Q49)=FALSE,"","WU")</f>
        <v>WU</v>
      </c>
      <c r="G49" s="387" t="str">
        <f>IF(ISNUMBER(Q49)=FALSE,"","Lauf 2:")</f>
        <v>Lauf 2:</v>
      </c>
      <c r="H49" s="388" t="str">
        <f>IF(ISNUMBER(Q49)=FALSE,"","FP")</f>
        <v>FP</v>
      </c>
      <c r="I49" s="389" t="str">
        <f>IF(ISNUMBER(Q49)=FALSE,"","WU")</f>
        <v>WU</v>
      </c>
      <c r="J49" s="387" t="str">
        <f>+IF(Stammdaten!$C$20&gt;2,IF(ISNUMBER(Q49)=FALSE,"","Lauf 3:"),"")</f>
        <v>Lauf 3:</v>
      </c>
      <c r="K49" s="388" t="str">
        <f>+IF(Stammdaten!$C$20&gt;2,IF(ISNUMBER(Q49)=FALSE,"","FP"),"")</f>
        <v>FP</v>
      </c>
      <c r="L49" s="389" t="str">
        <f>+IF(Stammdaten!$C$20&gt;2,IF(ISNUMBER(Q49)=FALSE,"","WU"),"")</f>
        <v>WU</v>
      </c>
      <c r="M49" s="387"/>
      <c r="N49" s="388"/>
      <c r="O49" s="388"/>
      <c r="P49" s="388"/>
      <c r="Q49" s="393">
        <f>IF(OR($C$4=S48,S48&gt;$C$4),IF($C$2+(S48-$C$4)&lt;=$C$3,$C$2+(S48-$C$4),""),"")</f>
        <v>15</v>
      </c>
      <c r="R49" s="83"/>
      <c r="S49" s="105"/>
    </row>
    <row r="50" spans="1:19" ht="15" customHeight="1">
      <c r="A50" s="390" t="str">
        <f>IF(ISNUMBER(Q49)=FALSE,"","H-WR:")</f>
        <v>H-WR:</v>
      </c>
      <c r="B50" s="391" t="str">
        <f>+IF(ISNUMBER(Q49)=FALSE,"",Stammdaten!$C$17)</f>
        <v>Wertungsrichter(in) 1</v>
      </c>
      <c r="C50" s="391"/>
      <c r="D50" s="380"/>
      <c r="E50" s="380" t="e">
        <f ca="1">IF(ISBLANK(Q49),"",VLOOKUP(+Q49,'Erg Alle'!$B$6:$M$65,7,FALSE))</f>
        <v>#N/A</v>
      </c>
      <c r="F50" s="392" t="e">
        <f ca="1">IF(ISBLANK(Q49),"",VLOOKUP(+Q49,'Erg Alle'!$B$6:$M$65,8,FALSE))</f>
        <v>#N/A</v>
      </c>
      <c r="G50" s="390"/>
      <c r="H50" s="380" t="e">
        <f ca="1">IF(ISBLANK(Q49),"",VLOOKUP(+Q49,'Erg Alle'!$B$6:$M$65,9,FALSE))</f>
        <v>#N/A</v>
      </c>
      <c r="I50" s="392" t="e">
        <f ca="1">IF(ISBLANK(Q49),"",VLOOKUP(+Q49,'Erg Alle'!$B$6:$M$65,10,FALSE))</f>
        <v>#N/A</v>
      </c>
      <c r="J50" s="390"/>
      <c r="K50" s="380" t="e">
        <f ca="1">IF(ISBLANK(Q49),"",VLOOKUP(+Q49,'Erg Alle'!$B$6:$M$65,11,FALSE))</f>
        <v>#N/A</v>
      </c>
      <c r="L50" s="392" t="e">
        <f ca="1">IF(ISBLANK(Q49),"",VLOOKUP(+Q49,'Erg Alle'!$B$6:$M$65,12,FALSE))</f>
        <v>#N/A</v>
      </c>
      <c r="M50" s="391"/>
      <c r="N50" s="380"/>
      <c r="O50" s="380"/>
      <c r="P50" s="381"/>
      <c r="Q50" s="381"/>
      <c r="R50" s="82"/>
      <c r="S50" s="105"/>
    </row>
    <row r="51" spans="1:19" ht="16.5" customHeight="1">
      <c r="A51" s="79">
        <f>IF(ISNUMBER(Q52)=FALSE,"",Stammdaten!$C$4)</f>
        <v>44995</v>
      </c>
      <c r="B51" s="384" t="str">
        <f>IF(ISNUMBER(Q52)=FALSE,"",Stammdaten!$C$9)</f>
        <v>HSV Testverein</v>
      </c>
      <c r="C51" s="384"/>
      <c r="D51" s="81"/>
      <c r="E51" s="80" t="str">
        <f>IF(ISNUMBER(Q52)=FALSE,"","Name:")</f>
        <v>Name:</v>
      </c>
      <c r="F51" s="385" t="e">
        <f ca="1">IF(ISBLANK(Q52),"",VLOOKUP(+Q52,'Erg Alle'!$B$6:$M$65,2,FALSE))</f>
        <v>#N/A</v>
      </c>
      <c r="G51" s="81"/>
      <c r="H51" s="384"/>
      <c r="I51" s="384"/>
      <c r="J51" s="80" t="e">
        <f>IF(ISNUMBER(Q52)=FALSE,"",VLOOKUP(+Q52,Starter!$A$7:$G$66,5,FALSE))</f>
        <v>#N/A</v>
      </c>
      <c r="K51" s="719" t="e">
        <f>IF(ISNUMBER(Q52)=FALSE,"",VLOOKUP(+Q52,Starter!$A$7:$G$66,6,FALSE))</f>
        <v>#N/A</v>
      </c>
      <c r="L51" s="719"/>
      <c r="M51" s="80" t="str">
        <f>IF(ISNUMBER(Q52)=FALSE,"","Hund:")</f>
        <v>Hund:</v>
      </c>
      <c r="N51" s="385" t="e">
        <f ca="1">IF(ISBLANK(Q52),"",VLOOKUP(+Q52,'Erg Alle'!$B$6:$M$65,3,FALSE))</f>
        <v>#N/A</v>
      </c>
      <c r="O51" s="384"/>
      <c r="P51" s="81"/>
      <c r="Q51" s="383"/>
      <c r="S51" s="382">
        <v>16</v>
      </c>
    </row>
    <row r="52" spans="1:19" ht="13.05" customHeight="1">
      <c r="A52" s="386" t="str">
        <f>IF(ISNUMBER(Q52)=FALSE,"","Klasse:")</f>
        <v>Klasse:</v>
      </c>
      <c r="B52" s="387" t="e">
        <f ca="1">IF(ISBLANK(Q52),"",VLOOKUP(+Q52,'Erg Alle'!$B$6:$M$65,5,FALSE))</f>
        <v>#N/A</v>
      </c>
      <c r="C52" s="387"/>
      <c r="D52" s="387" t="str">
        <f>IF(ISNUMBER(Q52)=FALSE,"","Lauf 1:")</f>
        <v>Lauf 1:</v>
      </c>
      <c r="E52" s="388" t="str">
        <f>IF(ISNUMBER(Q52)=FALSE,"","FP")</f>
        <v>FP</v>
      </c>
      <c r="F52" s="389" t="str">
        <f>IF(ISNUMBER(Q52)=FALSE,"","WU")</f>
        <v>WU</v>
      </c>
      <c r="G52" s="387" t="str">
        <f>IF(ISNUMBER(Q52)=FALSE,"","Lauf 2:")</f>
        <v>Lauf 2:</v>
      </c>
      <c r="H52" s="388" t="str">
        <f>IF(ISNUMBER(Q52)=FALSE,"","FP")</f>
        <v>FP</v>
      </c>
      <c r="I52" s="389" t="str">
        <f>IF(ISNUMBER(Q52)=FALSE,"","WU")</f>
        <v>WU</v>
      </c>
      <c r="J52" s="387" t="str">
        <f>+IF(Stammdaten!$C$20&gt;2,IF(ISNUMBER(Q52)=FALSE,"","Lauf 3:"),"")</f>
        <v>Lauf 3:</v>
      </c>
      <c r="K52" s="388" t="str">
        <f>+IF(Stammdaten!$C$20&gt;2,IF(ISNUMBER(Q52)=FALSE,"","FP"),"")</f>
        <v>FP</v>
      </c>
      <c r="L52" s="389" t="str">
        <f>+IF(Stammdaten!$C$20&gt;2,IF(ISNUMBER(Q52)=FALSE,"","WU"),"")</f>
        <v>WU</v>
      </c>
      <c r="M52" s="387"/>
      <c r="N52" s="388"/>
      <c r="O52" s="388"/>
      <c r="P52" s="388"/>
      <c r="Q52" s="393">
        <f>IF(OR($C$4=S51,S51&gt;$C$4),IF($C$2+(S51-$C$4)&lt;=$C$3,$C$2+(S51-$C$4),""),"")</f>
        <v>16</v>
      </c>
      <c r="R52" s="83"/>
      <c r="S52" s="105"/>
    </row>
    <row r="53" spans="1:19" ht="15" customHeight="1">
      <c r="A53" s="390" t="str">
        <f>IF(ISNUMBER(Q52)=FALSE,"","H-WR:")</f>
        <v>H-WR:</v>
      </c>
      <c r="B53" s="391" t="str">
        <f>+IF(ISNUMBER(Q52)=FALSE,"",Stammdaten!$C$17)</f>
        <v>Wertungsrichter(in) 1</v>
      </c>
      <c r="C53" s="391"/>
      <c r="D53" s="380"/>
      <c r="E53" s="380" t="e">
        <f ca="1">IF(ISBLANK(Q52),"",VLOOKUP(+Q52,'Erg Alle'!$B$6:$M$65,7,FALSE))</f>
        <v>#N/A</v>
      </c>
      <c r="F53" s="392" t="e">
        <f ca="1">IF(ISBLANK(Q52),"",VLOOKUP(+Q52,'Erg Alle'!$B$6:$M$65,8,FALSE))</f>
        <v>#N/A</v>
      </c>
      <c r="G53" s="390"/>
      <c r="H53" s="380" t="e">
        <f ca="1">IF(ISBLANK(Q52),"",VLOOKUP(+Q52,'Erg Alle'!$B$6:$M$65,9,FALSE))</f>
        <v>#N/A</v>
      </c>
      <c r="I53" s="392" t="e">
        <f ca="1">IF(ISBLANK(Q52),"",VLOOKUP(+Q52,'Erg Alle'!$B$6:$M$65,10,FALSE))</f>
        <v>#N/A</v>
      </c>
      <c r="J53" s="390"/>
      <c r="K53" s="380" t="e">
        <f ca="1">IF(ISBLANK(Q52),"",VLOOKUP(+Q52,'Erg Alle'!$B$6:$M$65,11,FALSE))</f>
        <v>#N/A</v>
      </c>
      <c r="L53" s="392" t="e">
        <f ca="1">IF(ISBLANK(Q52),"",VLOOKUP(+Q52,'Erg Alle'!$B$6:$M$65,12,FALSE))</f>
        <v>#N/A</v>
      </c>
      <c r="M53" s="391"/>
      <c r="N53" s="380"/>
      <c r="O53" s="380"/>
      <c r="P53" s="381"/>
      <c r="Q53" s="381"/>
      <c r="R53" s="82"/>
      <c r="S53" s="105"/>
    </row>
    <row r="54" spans="1:19" ht="16.5" customHeight="1">
      <c r="A54" s="79">
        <f>IF(ISNUMBER(Q55)=FALSE,"",Stammdaten!$C$4)</f>
        <v>44995</v>
      </c>
      <c r="B54" s="384" t="str">
        <f>IF(ISNUMBER(Q55)=FALSE,"",Stammdaten!$C$9)</f>
        <v>HSV Testverein</v>
      </c>
      <c r="C54" s="384"/>
      <c r="D54" s="81"/>
      <c r="E54" s="80" t="str">
        <f>IF(ISNUMBER(Q55)=FALSE,"","Name:")</f>
        <v>Name:</v>
      </c>
      <c r="F54" s="385" t="e">
        <f ca="1">IF(ISBLANK(Q55),"",VLOOKUP(+Q55,'Erg Alle'!$B$6:$M$65,2,FALSE))</f>
        <v>#N/A</v>
      </c>
      <c r="G54" s="81"/>
      <c r="H54" s="384"/>
      <c r="I54" s="384"/>
      <c r="J54" s="80" t="e">
        <f>IF(ISNUMBER(Q55)=FALSE,"",VLOOKUP(+Q55,Starter!$A$7:$G$66,5,FALSE))</f>
        <v>#N/A</v>
      </c>
      <c r="K54" s="719" t="e">
        <f>IF(ISNUMBER(Q55)=FALSE,"",VLOOKUP(+Q55,Starter!$A$7:$G$66,6,FALSE))</f>
        <v>#N/A</v>
      </c>
      <c r="L54" s="719"/>
      <c r="M54" s="80" t="str">
        <f>IF(ISNUMBER(Q55)=FALSE,"","Hund:")</f>
        <v>Hund:</v>
      </c>
      <c r="N54" s="385" t="e">
        <f ca="1">IF(ISBLANK(Q55),"",VLOOKUP(+Q55,'Erg Alle'!$B$6:$M$65,3,FALSE))</f>
        <v>#N/A</v>
      </c>
      <c r="O54" s="384"/>
      <c r="P54" s="81"/>
      <c r="Q54" s="383"/>
      <c r="S54" s="382">
        <v>17</v>
      </c>
    </row>
    <row r="55" spans="1:19" ht="13.05" customHeight="1">
      <c r="A55" s="386" t="str">
        <f>IF(ISNUMBER(Q55)=FALSE,"","Klasse:")</f>
        <v>Klasse:</v>
      </c>
      <c r="B55" s="387" t="e">
        <f ca="1">IF(ISBLANK(Q55),"",VLOOKUP(+Q55,'Erg Alle'!$B$6:$M$65,5,FALSE))</f>
        <v>#N/A</v>
      </c>
      <c r="C55" s="387"/>
      <c r="D55" s="387" t="str">
        <f>IF(ISNUMBER(Q55)=FALSE,"","Lauf 1:")</f>
        <v>Lauf 1:</v>
      </c>
      <c r="E55" s="388" t="str">
        <f>IF(ISNUMBER(Q55)=FALSE,"","FP")</f>
        <v>FP</v>
      </c>
      <c r="F55" s="389" t="str">
        <f>IF(ISNUMBER(Q55)=FALSE,"","WU")</f>
        <v>WU</v>
      </c>
      <c r="G55" s="387" t="str">
        <f>IF(ISNUMBER(Q55)=FALSE,"","Lauf 2:")</f>
        <v>Lauf 2:</v>
      </c>
      <c r="H55" s="388" t="str">
        <f>IF(ISNUMBER(Q55)=FALSE,"","FP")</f>
        <v>FP</v>
      </c>
      <c r="I55" s="389" t="str">
        <f>IF(ISNUMBER(Q55)=FALSE,"","WU")</f>
        <v>WU</v>
      </c>
      <c r="J55" s="387" t="str">
        <f>+IF(Stammdaten!$C$20&gt;2,IF(ISNUMBER(Q55)=FALSE,"","Lauf 3:"),"")</f>
        <v>Lauf 3:</v>
      </c>
      <c r="K55" s="388" t="str">
        <f>+IF(Stammdaten!$C$20&gt;2,IF(ISNUMBER(Q55)=FALSE,"","FP"),"")</f>
        <v>FP</v>
      </c>
      <c r="L55" s="389" t="str">
        <f>+IF(Stammdaten!$C$20&gt;2,IF(ISNUMBER(Q55)=FALSE,"","WU"),"")</f>
        <v>WU</v>
      </c>
      <c r="M55" s="387"/>
      <c r="N55" s="388"/>
      <c r="O55" s="388"/>
      <c r="P55" s="388"/>
      <c r="Q55" s="393">
        <f>IF(OR($C$4=S54,S54&gt;$C$4),IF($C$2+(S54-$C$4)&lt;=$C$3,$C$2+(S54-$C$4),""),"")</f>
        <v>17</v>
      </c>
      <c r="R55" s="83"/>
      <c r="S55" s="105"/>
    </row>
    <row r="56" spans="1:19" ht="15" customHeight="1">
      <c r="A56" s="390" t="str">
        <f>IF(ISNUMBER(Q55)=FALSE,"","H-WR:")</f>
        <v>H-WR:</v>
      </c>
      <c r="B56" s="391" t="str">
        <f>+IF(ISNUMBER(Q55)=FALSE,"",Stammdaten!$C$17)</f>
        <v>Wertungsrichter(in) 1</v>
      </c>
      <c r="C56" s="391"/>
      <c r="D56" s="380"/>
      <c r="E56" s="380" t="e">
        <f ca="1">IF(ISBLANK(Q55),"",VLOOKUP(+Q55,'Erg Alle'!$B$6:$M$65,7,FALSE))</f>
        <v>#N/A</v>
      </c>
      <c r="F56" s="392" t="e">
        <f ca="1">IF(ISBLANK(Q55),"",VLOOKUP(+Q55,'Erg Alle'!$B$6:$M$65,8,FALSE))</f>
        <v>#N/A</v>
      </c>
      <c r="G56" s="390"/>
      <c r="H56" s="380" t="e">
        <f ca="1">IF(ISBLANK(Q55),"",VLOOKUP(+Q55,'Erg Alle'!$B$6:$M$65,9,FALSE))</f>
        <v>#N/A</v>
      </c>
      <c r="I56" s="392" t="e">
        <f ca="1">IF(ISBLANK(Q55),"",VLOOKUP(+Q55,'Erg Alle'!$B$6:$M$65,10,FALSE))</f>
        <v>#N/A</v>
      </c>
      <c r="J56" s="390"/>
      <c r="K56" s="380" t="e">
        <f ca="1">IF(ISBLANK(Q55),"",VLOOKUP(+Q55,'Erg Alle'!$B$6:$M$65,11,FALSE))</f>
        <v>#N/A</v>
      </c>
      <c r="L56" s="392" t="e">
        <f ca="1">IF(ISBLANK(Q55),"",VLOOKUP(+Q55,'Erg Alle'!$B$6:$M$65,12,FALSE))</f>
        <v>#N/A</v>
      </c>
      <c r="M56" s="391"/>
      <c r="N56" s="380"/>
      <c r="O56" s="380"/>
      <c r="P56" s="381"/>
      <c r="Q56" s="381"/>
      <c r="R56" s="82"/>
      <c r="S56" s="105"/>
    </row>
    <row r="57" spans="1:19" ht="16.5" customHeight="1">
      <c r="A57" s="79">
        <f>IF(ISNUMBER(Q58)=FALSE,"",Stammdaten!$C$4)</f>
        <v>44995</v>
      </c>
      <c r="B57" s="384" t="str">
        <f>IF(ISNUMBER(Q58)=FALSE,"",Stammdaten!$C$9)</f>
        <v>HSV Testverein</v>
      </c>
      <c r="C57" s="384"/>
      <c r="D57" s="81"/>
      <c r="E57" s="80" t="str">
        <f>IF(ISNUMBER(Q58)=FALSE,"","Name:")</f>
        <v>Name:</v>
      </c>
      <c r="F57" s="385" t="e">
        <f ca="1">IF(ISBLANK(Q58),"",VLOOKUP(+Q58,'Erg Alle'!$B$6:$M$65,2,FALSE))</f>
        <v>#N/A</v>
      </c>
      <c r="G57" s="81"/>
      <c r="H57" s="384"/>
      <c r="I57" s="384"/>
      <c r="J57" s="80" t="e">
        <f>IF(ISNUMBER(Q58)=FALSE,"",VLOOKUP(+Q58,Starter!$A$7:$G$66,5,FALSE))</f>
        <v>#N/A</v>
      </c>
      <c r="K57" s="719" t="e">
        <f>IF(ISNUMBER(Q58)=FALSE,"",VLOOKUP(+Q58,Starter!$A$7:$G$66,6,FALSE))</f>
        <v>#N/A</v>
      </c>
      <c r="L57" s="719"/>
      <c r="M57" s="80" t="str">
        <f>IF(ISNUMBER(Q58)=FALSE,"","Hund:")</f>
        <v>Hund:</v>
      </c>
      <c r="N57" s="385" t="e">
        <f ca="1">IF(ISBLANK(Q58),"",VLOOKUP(+Q58,'Erg Alle'!$B$6:$M$65,3,FALSE))</f>
        <v>#N/A</v>
      </c>
      <c r="O57" s="384"/>
      <c r="P57" s="81"/>
      <c r="Q57" s="383"/>
      <c r="S57" s="382">
        <v>18</v>
      </c>
    </row>
    <row r="58" spans="1:19" ht="13.05" customHeight="1">
      <c r="A58" s="386" t="str">
        <f>IF(ISNUMBER(Q58)=FALSE,"","Klasse:")</f>
        <v>Klasse:</v>
      </c>
      <c r="B58" s="387" t="e">
        <f ca="1">IF(ISBLANK(Q58),"",VLOOKUP(+Q58,'Erg Alle'!$B$6:$M$65,5,FALSE))</f>
        <v>#N/A</v>
      </c>
      <c r="C58" s="387"/>
      <c r="D58" s="387" t="str">
        <f>IF(ISNUMBER(Q58)=FALSE,"","Lauf 1:")</f>
        <v>Lauf 1:</v>
      </c>
      <c r="E58" s="388" t="str">
        <f>IF(ISNUMBER(Q58)=FALSE,"","FP")</f>
        <v>FP</v>
      </c>
      <c r="F58" s="389" t="str">
        <f>IF(ISNUMBER(Q58)=FALSE,"","WU")</f>
        <v>WU</v>
      </c>
      <c r="G58" s="387" t="str">
        <f>IF(ISNUMBER(Q58)=FALSE,"","Lauf 2:")</f>
        <v>Lauf 2:</v>
      </c>
      <c r="H58" s="388" t="str">
        <f>IF(ISNUMBER(Q58)=FALSE,"","FP")</f>
        <v>FP</v>
      </c>
      <c r="I58" s="389" t="str">
        <f>IF(ISNUMBER(Q58)=FALSE,"","WU")</f>
        <v>WU</v>
      </c>
      <c r="J58" s="387" t="str">
        <f>+IF(Stammdaten!$C$20&gt;2,IF(ISNUMBER(Q58)=FALSE,"","Lauf 3:"),"")</f>
        <v>Lauf 3:</v>
      </c>
      <c r="K58" s="388" t="str">
        <f>+IF(Stammdaten!$C$20&gt;2,IF(ISNUMBER(Q58)=FALSE,"","FP"),"")</f>
        <v>FP</v>
      </c>
      <c r="L58" s="389" t="str">
        <f>+IF(Stammdaten!$C$20&gt;2,IF(ISNUMBER(Q58)=FALSE,"","WU"),"")</f>
        <v>WU</v>
      </c>
      <c r="M58" s="387"/>
      <c r="N58" s="388"/>
      <c r="O58" s="388"/>
      <c r="P58" s="388"/>
      <c r="Q58" s="393">
        <f>IF(OR($C$4=S57,S57&gt;$C$4),IF($C$2+(S57-$C$4)&lt;=$C$3,$C$2+(S57-$C$4),""),"")</f>
        <v>18</v>
      </c>
      <c r="R58" s="83"/>
      <c r="S58" s="105"/>
    </row>
    <row r="59" spans="1:19" ht="15" customHeight="1">
      <c r="A59" s="390" t="str">
        <f>IF(ISNUMBER(Q58)=FALSE,"","H-WR:")</f>
        <v>H-WR:</v>
      </c>
      <c r="B59" s="391" t="str">
        <f>+IF(ISNUMBER(Q58)=FALSE,"",Stammdaten!$C$17)</f>
        <v>Wertungsrichter(in) 1</v>
      </c>
      <c r="C59" s="391"/>
      <c r="D59" s="380"/>
      <c r="E59" s="380" t="e">
        <f ca="1">IF(ISBLANK(Q58),"",VLOOKUP(+Q58,'Erg Alle'!$B$6:$M$65,7,FALSE))</f>
        <v>#N/A</v>
      </c>
      <c r="F59" s="392" t="e">
        <f ca="1">IF(ISBLANK(Q58),"",VLOOKUP(+Q58,'Erg Alle'!$B$6:$M$65,8,FALSE))</f>
        <v>#N/A</v>
      </c>
      <c r="G59" s="390"/>
      <c r="H59" s="380" t="e">
        <f ca="1">IF(ISBLANK(Q58),"",VLOOKUP(+Q58,'Erg Alle'!$B$6:$M$65,9,FALSE))</f>
        <v>#N/A</v>
      </c>
      <c r="I59" s="392" t="e">
        <f ca="1">IF(ISBLANK(Q58),"",VLOOKUP(+Q58,'Erg Alle'!$B$6:$M$65,10,FALSE))</f>
        <v>#N/A</v>
      </c>
      <c r="J59" s="390"/>
      <c r="K59" s="380" t="e">
        <f ca="1">IF(ISBLANK(Q58),"",VLOOKUP(+Q58,'Erg Alle'!$B$6:$M$65,11,FALSE))</f>
        <v>#N/A</v>
      </c>
      <c r="L59" s="392" t="e">
        <f ca="1">IF(ISBLANK(Q58),"",VLOOKUP(+Q58,'Erg Alle'!$B$6:$M$65,12,FALSE))</f>
        <v>#N/A</v>
      </c>
      <c r="M59" s="391"/>
      <c r="N59" s="380"/>
      <c r="O59" s="380"/>
      <c r="P59" s="381"/>
      <c r="Q59" s="381"/>
      <c r="R59" s="82"/>
      <c r="S59" s="105"/>
    </row>
  </sheetData>
  <sheetProtection algorithmName="SHA-512" hashValue="DhM8ZKhAYO1DBMKph82SqGTnyl+NATLEUEG7p8S8CXU1/gSKppZP3RfNhFbIa/1atvHdHoQBUx8ufFv5SEyZHQ==" saltValue="LxV1cr1hmue2S3Q9NkNalg==" spinCount="100000" sheet="1" objects="1" scenarios="1"/>
  <mergeCells count="18">
    <mergeCell ref="K36:L36"/>
    <mergeCell ref="K39:L39"/>
    <mergeCell ref="K42:L42"/>
    <mergeCell ref="K6:L6"/>
    <mergeCell ref="K9:L9"/>
    <mergeCell ref="K12:L12"/>
    <mergeCell ref="K15:L15"/>
    <mergeCell ref="K18:L18"/>
    <mergeCell ref="K21:L21"/>
    <mergeCell ref="K24:L24"/>
    <mergeCell ref="K27:L27"/>
    <mergeCell ref="K30:L30"/>
    <mergeCell ref="K33:L33"/>
    <mergeCell ref="K57:L57"/>
    <mergeCell ref="K45:L45"/>
    <mergeCell ref="K48:L48"/>
    <mergeCell ref="K51:L51"/>
    <mergeCell ref="K54:L54"/>
  </mergeCells>
  <pageMargins left="0.11811023622047245" right="0.11811023622047245" top="0.27559055118110237" bottom="0.11811023622047245" header="0.15748031496062992" footer="0.19685039370078741"/>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62"/>
  <sheetViews>
    <sheetView showGridLines="0" zoomScaleNormal="100" workbookViewId="0">
      <selection activeCell="C2" sqref="C2"/>
    </sheetView>
  </sheetViews>
  <sheetFormatPr baseColWidth="10" defaultColWidth="11.44140625" defaultRowHeight="14.4"/>
  <cols>
    <col min="1" max="1" width="8.5546875" style="49" customWidth="1"/>
    <col min="2" max="2" width="5.44140625" style="49" customWidth="1"/>
    <col min="3" max="3" width="6" style="49" customWidth="1"/>
    <col min="4" max="4" width="5.5546875" style="76" customWidth="1"/>
    <col min="5" max="6" width="5.21875" style="49" customWidth="1"/>
    <col min="7" max="7" width="5.5546875" style="76" customWidth="1"/>
    <col min="8" max="9" width="5.21875" style="49" customWidth="1"/>
    <col min="10" max="10" width="5.5546875" style="49" customWidth="1"/>
    <col min="11" max="12" width="5.21875" style="49" customWidth="1"/>
    <col min="13" max="13" width="5.5546875" style="49" customWidth="1"/>
    <col min="14" max="15" width="5.21875" style="49" customWidth="1"/>
    <col min="16" max="16" width="8.44140625" style="49" customWidth="1"/>
    <col min="17" max="17" width="8.5546875" style="77" customWidth="1"/>
    <col min="18" max="18" width="3.5546875" style="77" customWidth="1"/>
    <col min="19" max="19" width="8.44140625" style="56" bestFit="1" customWidth="1"/>
    <col min="20" max="16384" width="11.44140625" style="49"/>
  </cols>
  <sheetData>
    <row r="1" spans="1:19" s="50" customFormat="1" ht="13.8">
      <c r="A1" s="403" t="s">
        <v>165</v>
      </c>
      <c r="B1" s="403"/>
      <c r="C1" s="403"/>
      <c r="D1" s="404"/>
      <c r="E1" s="403"/>
      <c r="F1" s="403"/>
      <c r="G1" s="404"/>
      <c r="H1" s="403"/>
      <c r="I1" s="403"/>
      <c r="J1" s="403"/>
      <c r="K1" s="403"/>
      <c r="L1" s="403"/>
      <c r="M1" s="403"/>
      <c r="N1" s="403"/>
      <c r="O1" s="403"/>
      <c r="P1" s="403"/>
      <c r="Q1" s="405"/>
      <c r="R1" s="405"/>
      <c r="S1" s="404"/>
    </row>
    <row r="2" spans="1:19" s="50" customFormat="1">
      <c r="A2" s="403" t="s">
        <v>16</v>
      </c>
      <c r="B2" s="403"/>
      <c r="C2" s="382">
        <v>1</v>
      </c>
      <c r="D2" s="404"/>
      <c r="E2" s="403"/>
      <c r="F2" s="406" t="s">
        <v>191</v>
      </c>
      <c r="G2" s="404"/>
      <c r="H2" s="403"/>
      <c r="I2" s="403"/>
      <c r="J2" s="403"/>
      <c r="K2" s="403"/>
      <c r="L2" s="403"/>
      <c r="M2" s="446" t="s">
        <v>190</v>
      </c>
      <c r="N2" s="403"/>
      <c r="O2" s="403"/>
      <c r="P2" s="403"/>
      <c r="Q2" s="405"/>
      <c r="R2" s="405"/>
      <c r="S2" s="404"/>
    </row>
    <row r="3" spans="1:19" s="50" customFormat="1" ht="13.8">
      <c r="A3" s="403" t="s">
        <v>17</v>
      </c>
      <c r="B3" s="403"/>
      <c r="C3" s="382">
        <v>19</v>
      </c>
      <c r="D3" s="404"/>
      <c r="E3" s="403"/>
      <c r="F3" s="438" t="s">
        <v>174</v>
      </c>
      <c r="G3" s="404"/>
      <c r="H3" s="403"/>
      <c r="I3" s="403"/>
      <c r="J3" s="403"/>
      <c r="K3" s="403"/>
      <c r="L3" s="403"/>
      <c r="M3" s="446" t="s">
        <v>223</v>
      </c>
      <c r="N3" s="403"/>
      <c r="O3" s="403"/>
      <c r="P3" s="403"/>
      <c r="Q3" s="405"/>
      <c r="R3" s="405"/>
      <c r="S3" s="404" t="s">
        <v>27</v>
      </c>
    </row>
    <row r="4" spans="1:19" s="50" customFormat="1" ht="13.8">
      <c r="A4" s="403" t="s">
        <v>164</v>
      </c>
      <c r="B4" s="403"/>
      <c r="C4" s="382">
        <v>1</v>
      </c>
      <c r="D4" s="404"/>
      <c r="E4" s="403"/>
      <c r="F4" s="403"/>
      <c r="G4" s="404"/>
      <c r="H4" s="403"/>
      <c r="I4" s="403"/>
      <c r="J4" s="403"/>
      <c r="K4" s="403"/>
      <c r="L4" s="403"/>
      <c r="M4" s="403"/>
      <c r="N4" s="403"/>
      <c r="O4" s="403"/>
      <c r="P4" s="403"/>
      <c r="Q4" s="407" t="s">
        <v>26</v>
      </c>
      <c r="R4" s="408"/>
      <c r="S4" s="404" t="s">
        <v>28</v>
      </c>
    </row>
    <row r="5" spans="1:19" ht="5.0999999999999996" customHeight="1">
      <c r="Q5" s="82"/>
      <c r="R5" s="82"/>
    </row>
    <row r="6" spans="1:19" ht="17.100000000000001" customHeight="1">
      <c r="A6" s="398">
        <f>IF(ISNUMBER(Q7)=FALSE,"",Stammdaten!$C$4)</f>
        <v>44995</v>
      </c>
      <c r="B6" s="399" t="str">
        <f>IF(ISNUMBER(Q7)=FALSE,"",Stammdaten!$C$9)</f>
        <v>HSV Testverein</v>
      </c>
      <c r="C6" s="399"/>
      <c r="D6" s="400"/>
      <c r="E6" s="401" t="str">
        <f>IF(ISNUMBER(Q7)=FALSE,"","Name:")</f>
        <v>Name:</v>
      </c>
      <c r="F6" s="402" t="e">
        <f ca="1">IF(ISBLANK(Q7),"",VLOOKUP(+Q7,'Erg Alle'!$B$6:$M$65,2,FALSE))</f>
        <v>#N/A</v>
      </c>
      <c r="G6" s="400"/>
      <c r="H6" s="399"/>
      <c r="I6" s="399"/>
      <c r="J6" s="401" t="e">
        <f>IF(ISNUMBER(Q7)=FALSE,"",VLOOKUP(+Q7,Starter!$A$7:$G$66,5,FALSE))</f>
        <v>#N/A</v>
      </c>
      <c r="K6" s="720" t="e">
        <f>IF(ISNUMBER(Q7)=FALSE,"",VLOOKUP(+Q7,Starter!$A$7:$G$66,6,FALSE))</f>
        <v>#N/A</v>
      </c>
      <c r="L6" s="720"/>
      <c r="M6" s="401" t="str">
        <f>IF(ISNUMBER(Q7)=FALSE,"","Hund:")</f>
        <v>Hund:</v>
      </c>
      <c r="N6" s="402" t="e">
        <f ca="1">IF(ISBLANK(Q7),"",VLOOKUP(+Q7,'Erg Alle'!$B$6:$M$65,3,FALSE))</f>
        <v>#N/A</v>
      </c>
      <c r="O6" s="399"/>
      <c r="P6" s="400"/>
      <c r="Q6" s="383"/>
      <c r="S6" s="382">
        <v>1</v>
      </c>
    </row>
    <row r="7" spans="1:19" ht="13.05" customHeight="1">
      <c r="A7" s="386" t="str">
        <f>IF(ISNUMBER(Q7)=FALSE,"","Klasse:")</f>
        <v>Klasse:</v>
      </c>
      <c r="B7" s="387" t="e">
        <f ca="1">IF(ISBLANK(Q7),"",VLOOKUP(+Q7,'Erg Alle'!$B$6:$M$65,5,FALSE))</f>
        <v>#N/A</v>
      </c>
      <c r="C7" s="387"/>
      <c r="D7" s="387" t="str">
        <f>IF(ISNUMBER(Q7)=FALSE,"","Lauf 1:")</f>
        <v>Lauf 1:</v>
      </c>
      <c r="E7" s="388" t="str">
        <f>IF(ISNUMBER(Q7)=FALSE,"","FP")</f>
        <v>FP</v>
      </c>
      <c r="F7" s="389" t="str">
        <f>IF(ISNUMBER(Q7)=FALSE,"","WU")</f>
        <v>WU</v>
      </c>
      <c r="G7" s="387" t="str">
        <f>IF(ISNUMBER(Q7)=FALSE,"","Lauf 2:")</f>
        <v>Lauf 2:</v>
      </c>
      <c r="H7" s="388" t="str">
        <f>IF(ISNUMBER(Q7)=FALSE,"","FP")</f>
        <v>FP</v>
      </c>
      <c r="I7" s="389" t="str">
        <f>IF(ISNUMBER(Q7)=FALSE,"","WU")</f>
        <v>WU</v>
      </c>
      <c r="J7" s="387" t="str">
        <f>+IF(Stammdaten!$C$20&gt;2,IF(ISNUMBER(Q7)=FALSE,"","Lauf 3:"),"")</f>
        <v>Lauf 3:</v>
      </c>
      <c r="K7" s="388" t="str">
        <f>+IF(Stammdaten!$C$20&gt;2,IF(ISNUMBER(Q7)=FALSE,"","FP"),"")</f>
        <v>FP</v>
      </c>
      <c r="L7" s="389" t="str">
        <f>+IF(Stammdaten!$C$20&gt;2,IF(ISNUMBER(Q7)=FALSE,"","WU"),"")</f>
        <v>WU</v>
      </c>
      <c r="M7" s="387"/>
      <c r="N7" s="388"/>
      <c r="O7" s="388"/>
      <c r="P7" s="388"/>
      <c r="Q7" s="393">
        <f>IF(OR($C$4=S6,S6&gt;$C$4),IF($C$2+(S6-$C$4)&lt;=$C$3,$C$2+(S6-$C$4),""),"")</f>
        <v>1</v>
      </c>
      <c r="R7" s="83"/>
      <c r="S7" s="105"/>
    </row>
    <row r="8" spans="1:19" ht="17.100000000000001" customHeight="1">
      <c r="A8" s="394" t="str">
        <f>IF(ISNUMBER(Q7)=FALSE,"","H-WR:")</f>
        <v>H-WR:</v>
      </c>
      <c r="B8" s="395" t="str">
        <f>IF(ISNUMBER(Q7)=FALSE,"",Stammdaten!$C$17)</f>
        <v>Wertungsrichter(in) 1</v>
      </c>
      <c r="C8" s="395"/>
      <c r="D8" s="396"/>
      <c r="E8" s="396" t="e">
        <f ca="1">IF(ISBLANK(Q7),"",VLOOKUP(+Q7,'Erg Alle'!$B$6:$M$65,7,FALSE))</f>
        <v>#N/A</v>
      </c>
      <c r="F8" s="397" t="e">
        <f ca="1">IF(ISBLANK(Q7),"",VLOOKUP(+Q7,'Erg Alle'!$B$6:$M$65,8,FALSE))</f>
        <v>#N/A</v>
      </c>
      <c r="G8" s="394"/>
      <c r="H8" s="396" t="e">
        <f ca="1">IF(ISBLANK(Q7),"",VLOOKUP(+Q7,'Erg Alle'!$B$6:$M$65,9,FALSE))</f>
        <v>#N/A</v>
      </c>
      <c r="I8" s="397" t="e">
        <f ca="1">IF(ISBLANK(Q7),"",VLOOKUP(+Q7,'Erg Alle'!$B$6:$M$65,10,FALSE))</f>
        <v>#N/A</v>
      </c>
      <c r="J8" s="394"/>
      <c r="K8" s="396" t="e">
        <f ca="1">IF(ISBLANK(Q7),"",VLOOKUP(+Q7,'Erg Alle'!$B$6:$M$65,11,FALSE))</f>
        <v>#N/A</v>
      </c>
      <c r="L8" s="397" t="e">
        <f ca="1">IF(ISBLANK(Q7),"",VLOOKUP(+Q7,'Erg Alle'!$B$6:$M$65,12,FALSE))</f>
        <v>#N/A</v>
      </c>
      <c r="M8" s="395"/>
      <c r="N8" s="396"/>
      <c r="O8" s="396"/>
      <c r="P8" s="379"/>
      <c r="Q8" s="379"/>
      <c r="R8" s="82"/>
      <c r="S8" s="105"/>
    </row>
    <row r="9" spans="1:19" ht="18" customHeight="1">
      <c r="A9" s="398">
        <f>IF(ISNUMBER(Q10)=FALSE,"",Stammdaten!$C$4)</f>
        <v>44995</v>
      </c>
      <c r="B9" s="399" t="str">
        <f>IF(ISNUMBER(Q10)=FALSE,"",Stammdaten!$C$9)</f>
        <v>HSV Testverein</v>
      </c>
      <c r="C9" s="399"/>
      <c r="D9" s="400"/>
      <c r="E9" s="401" t="str">
        <f>IF(ISNUMBER(Q10)=FALSE,"","Name:")</f>
        <v>Name:</v>
      </c>
      <c r="F9" s="402" t="e">
        <f ca="1">IF(ISBLANK(Q10),"",VLOOKUP(+Q10,'Erg Alle'!$B$6:$M$65,2,FALSE))</f>
        <v>#N/A</v>
      </c>
      <c r="G9" s="400"/>
      <c r="H9" s="399"/>
      <c r="I9" s="399"/>
      <c r="J9" s="401" t="e">
        <f>IF(ISNUMBER(Q10)=FALSE,"",VLOOKUP(+Q10,Starter!$A$7:$G$66,5,FALSE))</f>
        <v>#N/A</v>
      </c>
      <c r="K9" s="720" t="e">
        <f>IF(ISNUMBER(Q10)=FALSE,"",VLOOKUP(+Q10,Starter!$A$7:$G$66,6,FALSE))</f>
        <v>#N/A</v>
      </c>
      <c r="L9" s="720"/>
      <c r="M9" s="401" t="str">
        <f>IF(ISNUMBER(Q10)=FALSE,"","Hund:")</f>
        <v>Hund:</v>
      </c>
      <c r="N9" s="402" t="e">
        <f ca="1">IF(ISBLANK(Q10),"",VLOOKUP(+Q10,'Erg Alle'!$B$6:$M$65,3,FALSE))</f>
        <v>#N/A</v>
      </c>
      <c r="O9" s="399"/>
      <c r="P9" s="400"/>
      <c r="Q9" s="383"/>
      <c r="S9" s="382">
        <v>2</v>
      </c>
    </row>
    <row r="10" spans="1:19" ht="13.05" customHeight="1">
      <c r="A10" s="386" t="str">
        <f>IF(ISNUMBER(Q10)=FALSE,"","Klasse:")</f>
        <v>Klasse:</v>
      </c>
      <c r="B10" s="387" t="e">
        <f ca="1">IF(ISBLANK(Q10),"",VLOOKUP(+Q10,'Erg Alle'!$B$6:$M$65,5,FALSE))</f>
        <v>#N/A</v>
      </c>
      <c r="C10" s="387"/>
      <c r="D10" s="387" t="str">
        <f>IF(ISNUMBER(Q10)=FALSE,"","Lauf 1:")</f>
        <v>Lauf 1:</v>
      </c>
      <c r="E10" s="388" t="str">
        <f>IF(ISNUMBER(Q10)=FALSE,"","FP")</f>
        <v>FP</v>
      </c>
      <c r="F10" s="389" t="str">
        <f>IF(ISNUMBER(Q10)=FALSE,"","WU")</f>
        <v>WU</v>
      </c>
      <c r="G10" s="387" t="str">
        <f>IF(ISNUMBER(Q10)=FALSE,"","Lauf 2:")</f>
        <v>Lauf 2:</v>
      </c>
      <c r="H10" s="388" t="str">
        <f>IF(ISNUMBER(Q10)=FALSE,"","FP")</f>
        <v>FP</v>
      </c>
      <c r="I10" s="389" t="str">
        <f>IF(ISNUMBER(Q10)=FALSE,"","WU")</f>
        <v>WU</v>
      </c>
      <c r="J10" s="387" t="str">
        <f>+IF(Stammdaten!$C$20&gt;2,IF(ISNUMBER(Q10)=FALSE,"","Lauf 3:"),"")</f>
        <v>Lauf 3:</v>
      </c>
      <c r="K10" s="388" t="str">
        <f>+IF(Stammdaten!$C$20&gt;2,IF(ISNUMBER(Q10)=FALSE,"","FP"),"")</f>
        <v>FP</v>
      </c>
      <c r="L10" s="389" t="str">
        <f>+IF(Stammdaten!$C$20&gt;2,IF(ISNUMBER(Q10)=FALSE,"","WU"),"")</f>
        <v>WU</v>
      </c>
      <c r="M10" s="387"/>
      <c r="N10" s="388"/>
      <c r="O10" s="388"/>
      <c r="P10" s="388"/>
      <c r="Q10" s="393">
        <f>IF(OR($C$4=S9,S9&gt;$C$4),IF($C$2+(S9-$C$4)&lt;=$C$3,$C$2+(S9-$C$4),""),"")</f>
        <v>2</v>
      </c>
      <c r="R10" s="83"/>
      <c r="S10" s="105"/>
    </row>
    <row r="11" spans="1:19" ht="17.100000000000001" customHeight="1">
      <c r="A11" s="394" t="str">
        <f>IF(ISNUMBER(Q10)=FALSE,"","H-WR:")</f>
        <v>H-WR:</v>
      </c>
      <c r="B11" s="395" t="str">
        <f>+IF(ISNUMBER(Q10)=FALSE,"",Stammdaten!$C$17)</f>
        <v>Wertungsrichter(in) 1</v>
      </c>
      <c r="C11" s="395"/>
      <c r="D11" s="396"/>
      <c r="E11" s="396" t="e">
        <f ca="1">IF(ISBLANK(Q10),"",VLOOKUP(+Q10,'Erg Alle'!$B$6:$M$65,7,FALSE))</f>
        <v>#N/A</v>
      </c>
      <c r="F11" s="397" t="e">
        <f ca="1">IF(ISBLANK(Q10),"",VLOOKUP(+Q10,'Erg Alle'!$B$6:$M$65,8,FALSE))</f>
        <v>#N/A</v>
      </c>
      <c r="G11" s="394"/>
      <c r="H11" s="396" t="e">
        <f ca="1">IF(ISBLANK(Q10),"",VLOOKUP(+Q10,'Erg Alle'!$B$6:$M$65,9,FALSE))</f>
        <v>#N/A</v>
      </c>
      <c r="I11" s="397" t="e">
        <f ca="1">IF(ISBLANK(Q10),"",VLOOKUP(+Q10,'Erg Alle'!$B$6:$M$65,10,FALSE))</f>
        <v>#N/A</v>
      </c>
      <c r="J11" s="394"/>
      <c r="K11" s="396" t="e">
        <f ca="1">IF(ISBLANK(Q10),"",VLOOKUP(+Q10,'Erg Alle'!$B$6:$M$65,11,FALSE))</f>
        <v>#N/A</v>
      </c>
      <c r="L11" s="397" t="e">
        <f ca="1">IF(ISBLANK(Q10),"",VLOOKUP(+Q10,'Erg Alle'!$B$6:$M$65,12,FALSE))</f>
        <v>#N/A</v>
      </c>
      <c r="M11" s="395"/>
      <c r="N11" s="396"/>
      <c r="O11" s="396"/>
      <c r="P11" s="379"/>
      <c r="Q11" s="379"/>
      <c r="R11" s="82"/>
      <c r="S11" s="105"/>
    </row>
    <row r="12" spans="1:19" ht="18" customHeight="1">
      <c r="A12" s="398">
        <f>IF(ISNUMBER(Q13)=FALSE,"",Stammdaten!$C$4)</f>
        <v>44995</v>
      </c>
      <c r="B12" s="399" t="str">
        <f>IF(ISNUMBER(Q13)=FALSE,"",Stammdaten!$C$9)</f>
        <v>HSV Testverein</v>
      </c>
      <c r="C12" s="399"/>
      <c r="D12" s="400"/>
      <c r="E12" s="401" t="str">
        <f>IF(ISNUMBER(Q13)=FALSE,"","Name:")</f>
        <v>Name:</v>
      </c>
      <c r="F12" s="402" t="e">
        <f ca="1">IF(ISBLANK(Q13),"",VLOOKUP(+Q13,'Erg Alle'!$B$6:$M$65,2,FALSE))</f>
        <v>#N/A</v>
      </c>
      <c r="G12" s="400"/>
      <c r="H12" s="399"/>
      <c r="I12" s="399"/>
      <c r="J12" s="401" t="e">
        <f>IF(ISNUMBER(Q13)=FALSE,"",VLOOKUP(+Q13,Starter!$A$7:$G$66,5,FALSE))</f>
        <v>#N/A</v>
      </c>
      <c r="K12" s="720" t="e">
        <f>IF(ISNUMBER(Q13)=FALSE,"",VLOOKUP(+Q13,Starter!$A$7:$G$66,6,FALSE))</f>
        <v>#N/A</v>
      </c>
      <c r="L12" s="720"/>
      <c r="M12" s="401" t="str">
        <f>IF(ISNUMBER(Q13)=FALSE,"","Hund:")</f>
        <v>Hund:</v>
      </c>
      <c r="N12" s="402" t="e">
        <f ca="1">IF(ISBLANK(Q13),"",VLOOKUP(+Q13,'Erg Alle'!$B$6:$M$65,3,FALSE))</f>
        <v>#N/A</v>
      </c>
      <c r="O12" s="399"/>
      <c r="P12" s="400"/>
      <c r="Q12" s="383"/>
      <c r="S12" s="382">
        <v>3</v>
      </c>
    </row>
    <row r="13" spans="1:19" ht="13.05" customHeight="1">
      <c r="A13" s="386" t="str">
        <f>IF(ISNUMBER(Q13)=FALSE,"","Klasse:")</f>
        <v>Klasse:</v>
      </c>
      <c r="B13" s="387" t="e">
        <f ca="1">IF(ISBLANK(Q13),"",VLOOKUP(+Q13,'Erg Alle'!$B$6:$M$65,5,FALSE))</f>
        <v>#N/A</v>
      </c>
      <c r="C13" s="387"/>
      <c r="D13" s="387" t="str">
        <f>IF(ISNUMBER(Q13)=FALSE,"","Lauf 1:")</f>
        <v>Lauf 1:</v>
      </c>
      <c r="E13" s="388" t="str">
        <f>IF(ISNUMBER(Q13)=FALSE,"","FP")</f>
        <v>FP</v>
      </c>
      <c r="F13" s="389" t="str">
        <f>IF(ISNUMBER(Q13)=FALSE,"","WU")</f>
        <v>WU</v>
      </c>
      <c r="G13" s="387" t="str">
        <f>IF(ISNUMBER(Q13)=FALSE,"","Lauf 2:")</f>
        <v>Lauf 2:</v>
      </c>
      <c r="H13" s="388" t="str">
        <f>IF(ISNUMBER(Q13)=FALSE,"","FP")</f>
        <v>FP</v>
      </c>
      <c r="I13" s="389" t="str">
        <f>IF(ISNUMBER(Q13)=FALSE,"","WU")</f>
        <v>WU</v>
      </c>
      <c r="J13" s="387" t="str">
        <f>+IF(Stammdaten!$C$20&gt;2,IF(ISNUMBER(Q13)=FALSE,"","Lauf 3:"),"")</f>
        <v>Lauf 3:</v>
      </c>
      <c r="K13" s="388" t="str">
        <f>+IF(Stammdaten!$C$20&gt;2,IF(ISNUMBER(Q13)=FALSE,"","FP"),"")</f>
        <v>FP</v>
      </c>
      <c r="L13" s="389" t="str">
        <f>+IF(Stammdaten!$C$20&gt;2,IF(ISNUMBER(Q13)=FALSE,"","WU"),"")</f>
        <v>WU</v>
      </c>
      <c r="M13" s="387"/>
      <c r="N13" s="388"/>
      <c r="O13" s="388"/>
      <c r="P13" s="388"/>
      <c r="Q13" s="393">
        <f>IF(OR($C$4=S12,S12&gt;$C$4),IF($C$2+(S12-$C$4)&lt;=$C$3,$C$2+(S12-$C$4),""),"")</f>
        <v>3</v>
      </c>
      <c r="R13" s="83"/>
      <c r="S13" s="105"/>
    </row>
    <row r="14" spans="1:19" ht="17.100000000000001" customHeight="1">
      <c r="A14" s="394" t="str">
        <f>IF(ISNUMBER(Q13)=FALSE,"","H-WR:")</f>
        <v>H-WR:</v>
      </c>
      <c r="B14" s="395" t="str">
        <f>+IF(ISNUMBER(Q13)=FALSE,"",Stammdaten!$C$17)</f>
        <v>Wertungsrichter(in) 1</v>
      </c>
      <c r="C14" s="395"/>
      <c r="D14" s="396"/>
      <c r="E14" s="396" t="e">
        <f ca="1">IF(ISBLANK(Q13),"",VLOOKUP(+Q13,'Erg Alle'!$B$6:$M$65,7,FALSE))</f>
        <v>#N/A</v>
      </c>
      <c r="F14" s="397" t="e">
        <f ca="1">IF(ISBLANK(Q13),"",VLOOKUP(+Q13,'Erg Alle'!$B$6:$M$65,8,FALSE))</f>
        <v>#N/A</v>
      </c>
      <c r="G14" s="394"/>
      <c r="H14" s="396" t="e">
        <f ca="1">IF(ISBLANK(Q13),"",VLOOKUP(+Q13,'Erg Alle'!$B$6:$M$65,9,FALSE))</f>
        <v>#N/A</v>
      </c>
      <c r="I14" s="397" t="e">
        <f ca="1">IF(ISBLANK(Q13),"",VLOOKUP(+Q13,'Erg Alle'!$B$6:$M$65,10,FALSE))</f>
        <v>#N/A</v>
      </c>
      <c r="J14" s="394"/>
      <c r="K14" s="396" t="e">
        <f ca="1">IF(ISBLANK(Q13),"",VLOOKUP(+Q13,'Erg Alle'!$B$6:$M$65,11,FALSE))</f>
        <v>#N/A</v>
      </c>
      <c r="L14" s="397" t="e">
        <f ca="1">IF(ISBLANK(Q13),"",VLOOKUP(+Q13,'Erg Alle'!$B$6:$M$65,12,FALSE))</f>
        <v>#N/A</v>
      </c>
      <c r="M14" s="395"/>
      <c r="N14" s="396"/>
      <c r="O14" s="396"/>
      <c r="P14" s="379"/>
      <c r="Q14" s="379"/>
      <c r="R14" s="82"/>
      <c r="S14" s="105"/>
    </row>
    <row r="15" spans="1:19" ht="18" customHeight="1">
      <c r="A15" s="398">
        <f>IF(ISNUMBER(Q16)=FALSE,"",Stammdaten!$C$4)</f>
        <v>44995</v>
      </c>
      <c r="B15" s="399" t="str">
        <f>IF(ISNUMBER(Q16)=FALSE,"",Stammdaten!$C$9)</f>
        <v>HSV Testverein</v>
      </c>
      <c r="C15" s="399"/>
      <c r="D15" s="400"/>
      <c r="E15" s="401" t="str">
        <f>IF(ISNUMBER(Q16)=FALSE,"","Name:")</f>
        <v>Name:</v>
      </c>
      <c r="F15" s="402" t="e">
        <f ca="1">IF(ISBLANK(Q16),"",VLOOKUP(+Q16,'Erg Alle'!$B$6:$M$65,2,FALSE))</f>
        <v>#N/A</v>
      </c>
      <c r="G15" s="400"/>
      <c r="H15" s="399"/>
      <c r="I15" s="399"/>
      <c r="J15" s="401" t="e">
        <f>IF(ISNUMBER(Q16)=FALSE,"",VLOOKUP(+Q16,Starter!$A$7:$G$66,5,FALSE))</f>
        <v>#N/A</v>
      </c>
      <c r="K15" s="720" t="e">
        <f>IF(ISNUMBER(Q16)=FALSE,"",VLOOKUP(+Q16,Starter!$A$7:$G$66,6,FALSE))</f>
        <v>#N/A</v>
      </c>
      <c r="L15" s="720"/>
      <c r="M15" s="401" t="str">
        <f>IF(ISNUMBER(Q16)=FALSE,"","Hund:")</f>
        <v>Hund:</v>
      </c>
      <c r="N15" s="402" t="e">
        <f ca="1">IF(ISBLANK(Q16),"",VLOOKUP(+Q16,'Erg Alle'!$B$6:$M$65,3,FALSE))</f>
        <v>#N/A</v>
      </c>
      <c r="O15" s="399"/>
      <c r="P15" s="400"/>
      <c r="Q15" s="383"/>
      <c r="S15" s="382">
        <v>4</v>
      </c>
    </row>
    <row r="16" spans="1:19" ht="13.05" customHeight="1">
      <c r="A16" s="386" t="str">
        <f>IF(ISNUMBER(Q16)=FALSE,"","Klasse:")</f>
        <v>Klasse:</v>
      </c>
      <c r="B16" s="387" t="e">
        <f ca="1">IF(ISBLANK(Q16),"",VLOOKUP(+Q16,'Erg Alle'!$B$6:$M$65,5,FALSE))</f>
        <v>#N/A</v>
      </c>
      <c r="C16" s="387"/>
      <c r="D16" s="387" t="str">
        <f>IF(ISNUMBER(Q16)=FALSE,"","Lauf 1:")</f>
        <v>Lauf 1:</v>
      </c>
      <c r="E16" s="388" t="str">
        <f>IF(ISNUMBER(Q16)=FALSE,"","FP")</f>
        <v>FP</v>
      </c>
      <c r="F16" s="389" t="str">
        <f>IF(ISNUMBER(Q16)=FALSE,"","WU")</f>
        <v>WU</v>
      </c>
      <c r="G16" s="387" t="str">
        <f>IF(ISNUMBER(Q16)=FALSE,"","Lauf 2:")</f>
        <v>Lauf 2:</v>
      </c>
      <c r="H16" s="388" t="str">
        <f>IF(ISNUMBER(Q16)=FALSE,"","FP")</f>
        <v>FP</v>
      </c>
      <c r="I16" s="389" t="str">
        <f>IF(ISNUMBER(Q16)=FALSE,"","WU")</f>
        <v>WU</v>
      </c>
      <c r="J16" s="387" t="str">
        <f>+IF(Stammdaten!$C$20&gt;2,IF(ISNUMBER(Q16)=FALSE,"","Lauf 3:"),"")</f>
        <v>Lauf 3:</v>
      </c>
      <c r="K16" s="388" t="str">
        <f>+IF(Stammdaten!$C$20&gt;2,IF(ISNUMBER(Q16)=FALSE,"","FP"),"")</f>
        <v>FP</v>
      </c>
      <c r="L16" s="389" t="str">
        <f>+IF(Stammdaten!$C$20&gt;2,IF(ISNUMBER(Q16)=FALSE,"","WU"),"")</f>
        <v>WU</v>
      </c>
      <c r="M16" s="387"/>
      <c r="N16" s="388"/>
      <c r="O16" s="388"/>
      <c r="P16" s="388"/>
      <c r="Q16" s="393">
        <f>IF(OR($C$4=S15,S15&gt;$C$4),IF($C$2+(S15-$C$4)&lt;=$C$3,$C$2+(S15-$C$4),""),"")</f>
        <v>4</v>
      </c>
      <c r="R16" s="83"/>
      <c r="S16" s="105"/>
    </row>
    <row r="17" spans="1:19" ht="17.100000000000001" customHeight="1">
      <c r="A17" s="394" t="str">
        <f>IF(ISNUMBER(Q16)=FALSE,"","H-WR:")</f>
        <v>H-WR:</v>
      </c>
      <c r="B17" s="395" t="str">
        <f>+IF(ISNUMBER(Q16)=FALSE,"",Stammdaten!$C$17)</f>
        <v>Wertungsrichter(in) 1</v>
      </c>
      <c r="C17" s="395"/>
      <c r="D17" s="396"/>
      <c r="E17" s="396" t="e">
        <f ca="1">IF(ISBLANK(Q16),"",VLOOKUP(+Q16,'Erg Alle'!$B$6:$M$65,7,FALSE))</f>
        <v>#N/A</v>
      </c>
      <c r="F17" s="397" t="e">
        <f ca="1">IF(ISBLANK(Q16),"",VLOOKUP(+Q16,'Erg Alle'!$B$6:$M$65,8,FALSE))</f>
        <v>#N/A</v>
      </c>
      <c r="G17" s="394"/>
      <c r="H17" s="396" t="e">
        <f ca="1">IF(ISBLANK(Q16),"",VLOOKUP(+Q16,'Erg Alle'!$B$6:$M$65,9,FALSE))</f>
        <v>#N/A</v>
      </c>
      <c r="I17" s="397" t="e">
        <f ca="1">IF(ISBLANK(Q16),"",VLOOKUP(+Q16,'Erg Alle'!$B$6:$M$65,10,FALSE))</f>
        <v>#N/A</v>
      </c>
      <c r="J17" s="394"/>
      <c r="K17" s="396" t="e">
        <f ca="1">IF(ISBLANK(Q16),"",VLOOKUP(+Q16,'Erg Alle'!$B$6:$M$65,11,FALSE))</f>
        <v>#N/A</v>
      </c>
      <c r="L17" s="397" t="e">
        <f ca="1">IF(ISBLANK(Q16),"",VLOOKUP(+Q16,'Erg Alle'!$B$6:$M$65,12,FALSE))</f>
        <v>#N/A</v>
      </c>
      <c r="M17" s="395"/>
      <c r="N17" s="396"/>
      <c r="O17" s="396"/>
      <c r="P17" s="379"/>
      <c r="Q17" s="379"/>
      <c r="R17" s="82"/>
      <c r="S17" s="105"/>
    </row>
    <row r="18" spans="1:19" ht="18" customHeight="1">
      <c r="A18" s="398">
        <f>IF(ISNUMBER(Q19)=FALSE,"",Stammdaten!$C$4)</f>
        <v>44995</v>
      </c>
      <c r="B18" s="399" t="str">
        <f>IF(ISNUMBER(Q19)=FALSE,"",Stammdaten!$C$9)</f>
        <v>HSV Testverein</v>
      </c>
      <c r="C18" s="399"/>
      <c r="D18" s="400"/>
      <c r="E18" s="401" t="str">
        <f>IF(ISNUMBER(Q19)=FALSE,"","Name:")</f>
        <v>Name:</v>
      </c>
      <c r="F18" s="402" t="e">
        <f ca="1">IF(ISBLANK(Q19),"",VLOOKUP(+Q19,'Erg Alle'!$B$6:$M$65,2,FALSE))</f>
        <v>#N/A</v>
      </c>
      <c r="G18" s="400"/>
      <c r="H18" s="399"/>
      <c r="I18" s="399"/>
      <c r="J18" s="401" t="e">
        <f>IF(ISNUMBER(Q19)=FALSE,"",VLOOKUP(+Q19,Starter!$A$7:$G$66,5,FALSE))</f>
        <v>#N/A</v>
      </c>
      <c r="K18" s="720" t="e">
        <f>IF(ISNUMBER(Q19)=FALSE,"",VLOOKUP(+Q19,Starter!$A$7:$G$66,6,FALSE))</f>
        <v>#N/A</v>
      </c>
      <c r="L18" s="720"/>
      <c r="M18" s="401" t="str">
        <f>IF(ISNUMBER(Q19)=FALSE,"","Hund:")</f>
        <v>Hund:</v>
      </c>
      <c r="N18" s="402" t="e">
        <f ca="1">IF(ISBLANK(Q19),"",VLOOKUP(+Q19,'Erg Alle'!$B$6:$M$65,3,FALSE))</f>
        <v>#N/A</v>
      </c>
      <c r="O18" s="399"/>
      <c r="P18" s="400"/>
      <c r="Q18" s="383"/>
      <c r="S18" s="382">
        <v>5</v>
      </c>
    </row>
    <row r="19" spans="1:19" ht="13.05" customHeight="1">
      <c r="A19" s="386" t="str">
        <f>IF(ISNUMBER(Q19)=FALSE,"","Klasse:")</f>
        <v>Klasse:</v>
      </c>
      <c r="B19" s="387" t="e">
        <f ca="1">IF(ISBLANK(Q19),"",VLOOKUP(+Q19,'Erg Alle'!$B$6:$M$65,5,FALSE))</f>
        <v>#N/A</v>
      </c>
      <c r="C19" s="387"/>
      <c r="D19" s="387" t="str">
        <f>IF(ISNUMBER(Q19)=FALSE,"","Lauf 1:")</f>
        <v>Lauf 1:</v>
      </c>
      <c r="E19" s="388" t="str">
        <f>IF(ISNUMBER(Q19)=FALSE,"","FP")</f>
        <v>FP</v>
      </c>
      <c r="F19" s="389" t="str">
        <f>IF(ISNUMBER(Q19)=FALSE,"","WU")</f>
        <v>WU</v>
      </c>
      <c r="G19" s="387" t="str">
        <f>IF(ISNUMBER(Q19)=FALSE,"","Lauf 2:")</f>
        <v>Lauf 2:</v>
      </c>
      <c r="H19" s="388" t="str">
        <f>IF(ISNUMBER(Q19)=FALSE,"","FP")</f>
        <v>FP</v>
      </c>
      <c r="I19" s="389" t="str">
        <f>IF(ISNUMBER(Q19)=FALSE,"","WU")</f>
        <v>WU</v>
      </c>
      <c r="J19" s="387" t="str">
        <f>+IF(Stammdaten!$C$20&gt;2,IF(ISNUMBER(Q19)=FALSE,"","Lauf 3:"),"")</f>
        <v>Lauf 3:</v>
      </c>
      <c r="K19" s="388" t="str">
        <f>+IF(Stammdaten!$C$20&gt;2,IF(ISNUMBER(Q19)=FALSE,"","FP"),"")</f>
        <v>FP</v>
      </c>
      <c r="L19" s="389" t="str">
        <f>+IF(Stammdaten!$C$20&gt;2,IF(ISNUMBER(Q19)=FALSE,"","WU"),"")</f>
        <v>WU</v>
      </c>
      <c r="M19" s="387"/>
      <c r="N19" s="388"/>
      <c r="O19" s="388"/>
      <c r="P19" s="388"/>
      <c r="Q19" s="393">
        <f>IF(OR($C$4=S18,S18&gt;$C$4),IF($C$2+(S18-$C$4)&lt;=$C$3,$C$2+(S18-$C$4),""),"")</f>
        <v>5</v>
      </c>
      <c r="R19" s="83"/>
      <c r="S19" s="105"/>
    </row>
    <row r="20" spans="1:19" ht="17.100000000000001" customHeight="1">
      <c r="A20" s="394" t="str">
        <f>IF(ISNUMBER(Q19)=FALSE,"","H-WR:")</f>
        <v>H-WR:</v>
      </c>
      <c r="B20" s="395" t="str">
        <f>+IF(ISNUMBER(Q19)=FALSE,"",Stammdaten!$C$17)</f>
        <v>Wertungsrichter(in) 1</v>
      </c>
      <c r="C20" s="395"/>
      <c r="D20" s="396"/>
      <c r="E20" s="396" t="e">
        <f ca="1">IF(ISBLANK(Q19),"",VLOOKUP(+Q19,'Erg Alle'!$B$6:$M$65,7,FALSE))</f>
        <v>#N/A</v>
      </c>
      <c r="F20" s="397" t="e">
        <f ca="1">IF(ISBLANK(Q19),"",VLOOKUP(+Q19,'Erg Alle'!$B$6:$M$65,8,FALSE))</f>
        <v>#N/A</v>
      </c>
      <c r="G20" s="394"/>
      <c r="H20" s="396" t="e">
        <f ca="1">IF(ISBLANK(Q19),"",VLOOKUP(+Q19,'Erg Alle'!$B$6:$M$65,9,FALSE))</f>
        <v>#N/A</v>
      </c>
      <c r="I20" s="397" t="e">
        <f ca="1">IF(ISBLANK(Q19),"",VLOOKUP(+Q19,'Erg Alle'!$B$6:$M$65,10,FALSE))</f>
        <v>#N/A</v>
      </c>
      <c r="J20" s="394"/>
      <c r="K20" s="396" t="e">
        <f ca="1">IF(ISBLANK(Q19),"",VLOOKUP(+Q19,'Erg Alle'!$B$6:$M$65,11,FALSE))</f>
        <v>#N/A</v>
      </c>
      <c r="L20" s="397" t="e">
        <f ca="1">IF(ISBLANK(Q19),"",VLOOKUP(+Q19,'Erg Alle'!$B$6:$M$65,12,FALSE))</f>
        <v>#N/A</v>
      </c>
      <c r="M20" s="395"/>
      <c r="N20" s="396"/>
      <c r="O20" s="396"/>
      <c r="P20" s="379"/>
      <c r="Q20" s="379"/>
      <c r="R20" s="82"/>
      <c r="S20" s="105"/>
    </row>
    <row r="21" spans="1:19" ht="18" customHeight="1">
      <c r="A21" s="398">
        <f>IF(ISNUMBER(Q22)=FALSE,"",Stammdaten!$C$4)</f>
        <v>44995</v>
      </c>
      <c r="B21" s="399" t="str">
        <f>IF(ISNUMBER(Q22)=FALSE,"",Stammdaten!$C$9)</f>
        <v>HSV Testverein</v>
      </c>
      <c r="C21" s="399"/>
      <c r="D21" s="400"/>
      <c r="E21" s="401" t="str">
        <f>IF(ISNUMBER(Q22)=FALSE,"","Name:")</f>
        <v>Name:</v>
      </c>
      <c r="F21" s="402" t="e">
        <f ca="1">IF(ISBLANK(Q22),"",VLOOKUP(+Q22,'Erg Alle'!$B$6:$M$65,2,FALSE))</f>
        <v>#N/A</v>
      </c>
      <c r="G21" s="400"/>
      <c r="H21" s="399"/>
      <c r="I21" s="399"/>
      <c r="J21" s="401" t="e">
        <f>IF(ISNUMBER(Q22)=FALSE,"",VLOOKUP(+Q22,Starter!$A$7:$G$66,5,FALSE))</f>
        <v>#N/A</v>
      </c>
      <c r="K21" s="720" t="e">
        <f>IF(ISNUMBER(Q22)=FALSE,"",VLOOKUP(+Q22,Starter!$A$7:$G$66,6,FALSE))</f>
        <v>#N/A</v>
      </c>
      <c r="L21" s="720"/>
      <c r="M21" s="401" t="str">
        <f>IF(ISNUMBER(Q22)=FALSE,"","Hund:")</f>
        <v>Hund:</v>
      </c>
      <c r="N21" s="402" t="e">
        <f ca="1">IF(ISBLANK(Q22),"",VLOOKUP(+Q22,'Erg Alle'!$B$6:$M$65,3,FALSE))</f>
        <v>#N/A</v>
      </c>
      <c r="O21" s="399"/>
      <c r="P21" s="400"/>
      <c r="Q21" s="383"/>
      <c r="S21" s="382">
        <v>6</v>
      </c>
    </row>
    <row r="22" spans="1:19" ht="13.05" customHeight="1">
      <c r="A22" s="386" t="str">
        <f>IF(ISNUMBER(Q22)=FALSE,"","Klasse:")</f>
        <v>Klasse:</v>
      </c>
      <c r="B22" s="387" t="e">
        <f ca="1">IF(ISBLANK(Q22),"",VLOOKUP(+Q22,'Erg Alle'!$B$6:$M$65,5,FALSE))</f>
        <v>#N/A</v>
      </c>
      <c r="C22" s="387"/>
      <c r="D22" s="387" t="str">
        <f>IF(ISNUMBER(Q22)=FALSE,"","Lauf 1:")</f>
        <v>Lauf 1:</v>
      </c>
      <c r="E22" s="388" t="str">
        <f>IF(ISNUMBER(Q22)=FALSE,"","FP")</f>
        <v>FP</v>
      </c>
      <c r="F22" s="389" t="str">
        <f>IF(ISNUMBER(Q22)=FALSE,"","WU")</f>
        <v>WU</v>
      </c>
      <c r="G22" s="387" t="str">
        <f>IF(ISNUMBER(Q22)=FALSE,"","Lauf 2:")</f>
        <v>Lauf 2:</v>
      </c>
      <c r="H22" s="388" t="str">
        <f>IF(ISNUMBER(Q22)=FALSE,"","FP")</f>
        <v>FP</v>
      </c>
      <c r="I22" s="389" t="str">
        <f>IF(ISNUMBER(Q22)=FALSE,"","WU")</f>
        <v>WU</v>
      </c>
      <c r="J22" s="387" t="str">
        <f>+IF(Stammdaten!$C$20&gt;2,IF(ISNUMBER(Q22)=FALSE,"","Lauf 3:"),"")</f>
        <v>Lauf 3:</v>
      </c>
      <c r="K22" s="388" t="str">
        <f>+IF(Stammdaten!$C$20&gt;2,IF(ISNUMBER(Q22)=FALSE,"","FP"),"")</f>
        <v>FP</v>
      </c>
      <c r="L22" s="389" t="str">
        <f>+IF(Stammdaten!$C$20&gt;2,IF(ISNUMBER(Q22)=FALSE,"","WU"),"")</f>
        <v>WU</v>
      </c>
      <c r="M22" s="387"/>
      <c r="N22" s="388"/>
      <c r="O22" s="388"/>
      <c r="P22" s="388"/>
      <c r="Q22" s="393">
        <f>IF(OR($C$4=S21,S21&gt;$C$4),IF($C$2+(S21-$C$4)&lt;=$C$3,$C$2+(S21-$C$4),""),"")</f>
        <v>6</v>
      </c>
      <c r="R22" s="83"/>
      <c r="S22" s="105"/>
    </row>
    <row r="23" spans="1:19" ht="17.100000000000001" customHeight="1">
      <c r="A23" s="394" t="str">
        <f>IF(ISNUMBER(Q22)=FALSE,"","H-WR:")</f>
        <v>H-WR:</v>
      </c>
      <c r="B23" s="395" t="str">
        <f>+IF(ISNUMBER(Q22)=FALSE,"",Stammdaten!$C$17)</f>
        <v>Wertungsrichter(in) 1</v>
      </c>
      <c r="C23" s="395"/>
      <c r="D23" s="396"/>
      <c r="E23" s="396" t="e">
        <f ca="1">IF(ISBLANK(Q22),"",VLOOKUP(+Q22,'Erg Alle'!$B$6:$M$65,7,FALSE))</f>
        <v>#N/A</v>
      </c>
      <c r="F23" s="397" t="e">
        <f ca="1">IF(ISBLANK(Q22),"",VLOOKUP(+Q22,'Erg Alle'!$B$6:$M$65,8,FALSE))</f>
        <v>#N/A</v>
      </c>
      <c r="G23" s="394"/>
      <c r="H23" s="396" t="e">
        <f ca="1">IF(ISBLANK(Q22),"",VLOOKUP(+Q22,'Erg Alle'!$B$6:$M$65,9,FALSE))</f>
        <v>#N/A</v>
      </c>
      <c r="I23" s="397" t="e">
        <f ca="1">IF(ISBLANK(Q22),"",VLOOKUP(+Q22,'Erg Alle'!$B$6:$M$65,10,FALSE))</f>
        <v>#N/A</v>
      </c>
      <c r="J23" s="394"/>
      <c r="K23" s="396" t="e">
        <f ca="1">IF(ISBLANK(Q22),"",VLOOKUP(+Q22,'Erg Alle'!$B$6:$M$65,11,FALSE))</f>
        <v>#N/A</v>
      </c>
      <c r="L23" s="397" t="e">
        <f ca="1">IF(ISBLANK(Q22),"",VLOOKUP(+Q22,'Erg Alle'!$B$6:$M$65,12,FALSE))</f>
        <v>#N/A</v>
      </c>
      <c r="M23" s="395"/>
      <c r="N23" s="396"/>
      <c r="O23" s="396"/>
      <c r="P23" s="379"/>
      <c r="Q23" s="379"/>
      <c r="R23" s="82"/>
      <c r="S23" s="105"/>
    </row>
    <row r="24" spans="1:19" ht="18" customHeight="1">
      <c r="A24" s="398">
        <f>IF(ISNUMBER(Q25)=FALSE,"",Stammdaten!$C$4)</f>
        <v>44995</v>
      </c>
      <c r="B24" s="399" t="str">
        <f>IF(ISNUMBER(Q25)=FALSE,"",Stammdaten!$C$9)</f>
        <v>HSV Testverein</v>
      </c>
      <c r="C24" s="399"/>
      <c r="D24" s="400"/>
      <c r="E24" s="401" t="str">
        <f>IF(ISNUMBER(Q25)=FALSE,"","Name:")</f>
        <v>Name:</v>
      </c>
      <c r="F24" s="402" t="e">
        <f ca="1">IF(ISBLANK(Q25),"",VLOOKUP(+Q25,'Erg Alle'!$B$6:$M$65,2,FALSE))</f>
        <v>#N/A</v>
      </c>
      <c r="G24" s="400"/>
      <c r="H24" s="399"/>
      <c r="I24" s="399"/>
      <c r="J24" s="401" t="e">
        <f>IF(ISNUMBER(Q25)=FALSE,"",VLOOKUP(+Q25,Starter!$A$7:$G$66,5,FALSE))</f>
        <v>#N/A</v>
      </c>
      <c r="K24" s="720" t="e">
        <f>IF(ISNUMBER(Q25)=FALSE,"",VLOOKUP(+Q25,Starter!$A$7:$G$66,6,FALSE))</f>
        <v>#N/A</v>
      </c>
      <c r="L24" s="720"/>
      <c r="M24" s="401" t="str">
        <f>IF(ISNUMBER(Q25)=FALSE,"","Hund:")</f>
        <v>Hund:</v>
      </c>
      <c r="N24" s="402" t="e">
        <f ca="1">IF(ISBLANK(Q25),"",VLOOKUP(+Q25,'Erg Alle'!$B$6:$M$65,3,FALSE))</f>
        <v>#N/A</v>
      </c>
      <c r="O24" s="399"/>
      <c r="P24" s="400"/>
      <c r="Q24" s="383"/>
      <c r="S24" s="382">
        <v>7</v>
      </c>
    </row>
    <row r="25" spans="1:19" ht="13.05" customHeight="1">
      <c r="A25" s="386" t="str">
        <f>IF(ISNUMBER(Q25)=FALSE,"","Klasse:")</f>
        <v>Klasse:</v>
      </c>
      <c r="B25" s="387" t="e">
        <f ca="1">IF(ISBLANK(Q25),"",VLOOKUP(+Q25,'Erg Alle'!$B$6:$M$65,5,FALSE))</f>
        <v>#N/A</v>
      </c>
      <c r="C25" s="387"/>
      <c r="D25" s="387" t="str">
        <f>IF(ISNUMBER(Q25)=FALSE,"","Lauf 1:")</f>
        <v>Lauf 1:</v>
      </c>
      <c r="E25" s="388" t="str">
        <f>IF(ISNUMBER(Q25)=FALSE,"","FP")</f>
        <v>FP</v>
      </c>
      <c r="F25" s="389" t="str">
        <f>IF(ISNUMBER(Q25)=FALSE,"","WU")</f>
        <v>WU</v>
      </c>
      <c r="G25" s="387" t="str">
        <f>IF(ISNUMBER(Q25)=FALSE,"","Lauf 2:")</f>
        <v>Lauf 2:</v>
      </c>
      <c r="H25" s="388" t="str">
        <f>IF(ISNUMBER(Q25)=FALSE,"","FP")</f>
        <v>FP</v>
      </c>
      <c r="I25" s="389" t="str">
        <f>IF(ISNUMBER(Q25)=FALSE,"","WU")</f>
        <v>WU</v>
      </c>
      <c r="J25" s="387" t="str">
        <f>+IF(Stammdaten!$C$20&gt;2,IF(ISNUMBER(Q25)=FALSE,"","Lauf 3:"),"")</f>
        <v>Lauf 3:</v>
      </c>
      <c r="K25" s="388" t="str">
        <f>+IF(Stammdaten!$C$20&gt;2,IF(ISNUMBER(Q25)=FALSE,"","FP"),"")</f>
        <v>FP</v>
      </c>
      <c r="L25" s="389" t="str">
        <f>+IF(Stammdaten!$C$20&gt;2,IF(ISNUMBER(Q25)=FALSE,"","WU"),"")</f>
        <v>WU</v>
      </c>
      <c r="M25" s="387"/>
      <c r="N25" s="388"/>
      <c r="O25" s="388"/>
      <c r="P25" s="388"/>
      <c r="Q25" s="393">
        <f>IF(OR($C$4=S24,S24&gt;$C$4),IF($C$2+(S24-$C$4)&lt;=$C$3,$C$2+(S24-$C$4),""),"")</f>
        <v>7</v>
      </c>
      <c r="R25" s="83"/>
      <c r="S25" s="105"/>
    </row>
    <row r="26" spans="1:19" ht="17.100000000000001" customHeight="1">
      <c r="A26" s="394" t="str">
        <f>IF(ISNUMBER(Q25)=FALSE,"","H-WR:")</f>
        <v>H-WR:</v>
      </c>
      <c r="B26" s="395" t="str">
        <f>+IF(ISNUMBER(Q25)=FALSE,"",Stammdaten!$C$17)</f>
        <v>Wertungsrichter(in) 1</v>
      </c>
      <c r="C26" s="395"/>
      <c r="D26" s="396"/>
      <c r="E26" s="396" t="e">
        <f ca="1">IF(ISBLANK(Q25),"",VLOOKUP(+Q25,'Erg Alle'!$B$6:$M$65,7,FALSE))</f>
        <v>#N/A</v>
      </c>
      <c r="F26" s="397" t="e">
        <f ca="1">IF(ISBLANK(Q25),"",VLOOKUP(+Q25,'Erg Alle'!$B$6:$M$65,8,FALSE))</f>
        <v>#N/A</v>
      </c>
      <c r="G26" s="394"/>
      <c r="H26" s="396" t="e">
        <f ca="1">IF(ISBLANK(Q25),"",VLOOKUP(+Q25,'Erg Alle'!$B$6:$M$65,9,FALSE))</f>
        <v>#N/A</v>
      </c>
      <c r="I26" s="397" t="e">
        <f ca="1">IF(ISBLANK(Q25),"",VLOOKUP(+Q25,'Erg Alle'!$B$6:$M$65,10,FALSE))</f>
        <v>#N/A</v>
      </c>
      <c r="J26" s="394"/>
      <c r="K26" s="396" t="e">
        <f ca="1">IF(ISBLANK(Q25),"",VLOOKUP(+Q25,'Erg Alle'!$B$6:$M$65,11,FALSE))</f>
        <v>#N/A</v>
      </c>
      <c r="L26" s="397" t="e">
        <f ca="1">IF(ISBLANK(Q25),"",VLOOKUP(+Q25,'Erg Alle'!$B$6:$M$65,12,FALSE))</f>
        <v>#N/A</v>
      </c>
      <c r="M26" s="395"/>
      <c r="N26" s="396"/>
      <c r="O26" s="396"/>
      <c r="P26" s="379"/>
      <c r="Q26" s="379"/>
      <c r="R26" s="82"/>
      <c r="S26" s="105"/>
    </row>
    <row r="27" spans="1:19" ht="18" customHeight="1">
      <c r="A27" s="398">
        <f>IF(ISNUMBER(Q28)=FALSE,"",Stammdaten!$C$4)</f>
        <v>44995</v>
      </c>
      <c r="B27" s="399" t="str">
        <f>IF(ISNUMBER(Q28)=FALSE,"",Stammdaten!$C$9)</f>
        <v>HSV Testverein</v>
      </c>
      <c r="C27" s="399"/>
      <c r="D27" s="400"/>
      <c r="E27" s="401" t="str">
        <f>IF(ISNUMBER(Q28)=FALSE,"","Name:")</f>
        <v>Name:</v>
      </c>
      <c r="F27" s="402" t="e">
        <f ca="1">IF(ISBLANK(Q28),"",VLOOKUP(+Q28,'Erg Alle'!$B$6:$M$65,2,FALSE))</f>
        <v>#N/A</v>
      </c>
      <c r="G27" s="400"/>
      <c r="H27" s="399"/>
      <c r="I27" s="399"/>
      <c r="J27" s="401" t="e">
        <f>IF(ISNUMBER(Q28)=FALSE,"",VLOOKUP(+Q28,Starter!$A$7:$G$66,5,FALSE))</f>
        <v>#N/A</v>
      </c>
      <c r="K27" s="720" t="e">
        <f>IF(ISNUMBER(Q28)=FALSE,"",VLOOKUP(+Q28,Starter!$A$7:$G$66,6,FALSE))</f>
        <v>#N/A</v>
      </c>
      <c r="L27" s="720"/>
      <c r="M27" s="401" t="str">
        <f>IF(ISNUMBER(Q28)=FALSE,"","Hund:")</f>
        <v>Hund:</v>
      </c>
      <c r="N27" s="402" t="e">
        <f ca="1">IF(ISBLANK(Q28),"",VLOOKUP(+Q28,'Erg Alle'!$B$6:$M$65,3,FALSE))</f>
        <v>#N/A</v>
      </c>
      <c r="O27" s="399"/>
      <c r="P27" s="400"/>
      <c r="Q27" s="383"/>
      <c r="S27" s="382">
        <v>8</v>
      </c>
    </row>
    <row r="28" spans="1:19" ht="13.05" customHeight="1">
      <c r="A28" s="386" t="str">
        <f>IF(ISNUMBER(Q28)=FALSE,"","Klasse:")</f>
        <v>Klasse:</v>
      </c>
      <c r="B28" s="387" t="e">
        <f ca="1">IF(ISBLANK(Q28),"",VLOOKUP(+Q28,'Erg Alle'!$B$6:$M$65,5,FALSE))</f>
        <v>#N/A</v>
      </c>
      <c r="C28" s="387"/>
      <c r="D28" s="387" t="str">
        <f>IF(ISNUMBER(Q28)=FALSE,"","Lauf 1:")</f>
        <v>Lauf 1:</v>
      </c>
      <c r="E28" s="388" t="str">
        <f>IF(ISNUMBER(Q28)=FALSE,"","FP")</f>
        <v>FP</v>
      </c>
      <c r="F28" s="389" t="str">
        <f>IF(ISNUMBER(Q28)=FALSE,"","WU")</f>
        <v>WU</v>
      </c>
      <c r="G28" s="387" t="str">
        <f>IF(ISNUMBER(Q28)=FALSE,"","Lauf 2:")</f>
        <v>Lauf 2:</v>
      </c>
      <c r="H28" s="388" t="str">
        <f>IF(ISNUMBER(Q28)=FALSE,"","FP")</f>
        <v>FP</v>
      </c>
      <c r="I28" s="389" t="str">
        <f>IF(ISNUMBER(Q28)=FALSE,"","WU")</f>
        <v>WU</v>
      </c>
      <c r="J28" s="387" t="str">
        <f>+IF(Stammdaten!$C$20&gt;2,IF(ISNUMBER(Q28)=FALSE,"","Lauf 3:"),"")</f>
        <v>Lauf 3:</v>
      </c>
      <c r="K28" s="388" t="str">
        <f>+IF(Stammdaten!$C$20&gt;2,IF(ISNUMBER(Q28)=FALSE,"","FP"),"")</f>
        <v>FP</v>
      </c>
      <c r="L28" s="389" t="str">
        <f>+IF(Stammdaten!$C$20&gt;2,IF(ISNUMBER(Q28)=FALSE,"","WU"),"")</f>
        <v>WU</v>
      </c>
      <c r="M28" s="387"/>
      <c r="N28" s="388"/>
      <c r="O28" s="388"/>
      <c r="P28" s="388"/>
      <c r="Q28" s="393">
        <f>IF(OR($C$4=S27,S27&gt;$C$4),IF($C$2+(S27-$C$4)&lt;=$C$3,$C$2+(S27-$C$4),""),"")</f>
        <v>8</v>
      </c>
      <c r="R28" s="83"/>
      <c r="S28" s="105"/>
    </row>
    <row r="29" spans="1:19" ht="17.100000000000001" customHeight="1">
      <c r="A29" s="394" t="str">
        <f>IF(ISNUMBER(Q28)=FALSE,"","H-WR:")</f>
        <v>H-WR:</v>
      </c>
      <c r="B29" s="395" t="str">
        <f>+IF(ISNUMBER(Q28)=FALSE,"",Stammdaten!$C$17)</f>
        <v>Wertungsrichter(in) 1</v>
      </c>
      <c r="C29" s="395"/>
      <c r="D29" s="396"/>
      <c r="E29" s="396" t="e">
        <f ca="1">IF(ISBLANK(Q28),"",VLOOKUP(+Q28,'Erg Alle'!$B$6:$M$65,7,FALSE))</f>
        <v>#N/A</v>
      </c>
      <c r="F29" s="397" t="e">
        <f ca="1">IF(ISBLANK(Q28),"",VLOOKUP(+Q28,'Erg Alle'!$B$6:$M$65,8,FALSE))</f>
        <v>#N/A</v>
      </c>
      <c r="G29" s="394"/>
      <c r="H29" s="396" t="e">
        <f ca="1">IF(ISBLANK(Q28),"",VLOOKUP(+Q28,'Erg Alle'!$B$6:$M$65,9,FALSE))</f>
        <v>#N/A</v>
      </c>
      <c r="I29" s="397" t="e">
        <f ca="1">IF(ISBLANK(Q28),"",VLOOKUP(+Q28,'Erg Alle'!$B$6:$M$65,10,FALSE))</f>
        <v>#N/A</v>
      </c>
      <c r="J29" s="394"/>
      <c r="K29" s="396" t="e">
        <f ca="1">IF(ISBLANK(Q28),"",VLOOKUP(+Q28,'Erg Alle'!$B$6:$M$65,11,FALSE))</f>
        <v>#N/A</v>
      </c>
      <c r="L29" s="397" t="e">
        <f ca="1">IF(ISBLANK(Q28),"",VLOOKUP(+Q28,'Erg Alle'!$B$6:$M$65,12,FALSE))</f>
        <v>#N/A</v>
      </c>
      <c r="M29" s="395"/>
      <c r="N29" s="396"/>
      <c r="O29" s="396"/>
      <c r="P29" s="379"/>
      <c r="Q29" s="379"/>
      <c r="R29" s="82"/>
      <c r="S29" s="105"/>
    </row>
    <row r="30" spans="1:19" ht="18" customHeight="1">
      <c r="A30" s="398">
        <f>IF(ISNUMBER(Q31)=FALSE,"",Stammdaten!$C$4)</f>
        <v>44995</v>
      </c>
      <c r="B30" s="399" t="str">
        <f>IF(ISNUMBER(Q31)=FALSE,"",Stammdaten!$C$9)</f>
        <v>HSV Testverein</v>
      </c>
      <c r="C30" s="399"/>
      <c r="D30" s="400"/>
      <c r="E30" s="401" t="str">
        <f>IF(ISNUMBER(Q31)=FALSE,"","Name:")</f>
        <v>Name:</v>
      </c>
      <c r="F30" s="402" t="e">
        <f ca="1">IF(ISBLANK(Q31),"",VLOOKUP(+Q31,'Erg Alle'!$B$6:$M$65,2,FALSE))</f>
        <v>#N/A</v>
      </c>
      <c r="G30" s="400"/>
      <c r="H30" s="399"/>
      <c r="I30" s="399"/>
      <c r="J30" s="401" t="e">
        <f>IF(ISNUMBER(Q31)=FALSE,"",VLOOKUP(+Q31,Starter!$A$7:$G$66,5,FALSE))</f>
        <v>#N/A</v>
      </c>
      <c r="K30" s="720" t="e">
        <f>IF(ISNUMBER(Q31)=FALSE,"",VLOOKUP(+Q31,Starter!$A$7:$G$66,6,FALSE))</f>
        <v>#N/A</v>
      </c>
      <c r="L30" s="720"/>
      <c r="M30" s="401" t="str">
        <f>IF(ISNUMBER(Q31)=FALSE,"","Hund:")</f>
        <v>Hund:</v>
      </c>
      <c r="N30" s="402" t="e">
        <f ca="1">IF(ISBLANK(Q31),"",VLOOKUP(+Q31,'Erg Alle'!$B$6:$M$65,3,FALSE))</f>
        <v>#N/A</v>
      </c>
      <c r="O30" s="399"/>
      <c r="P30" s="400"/>
      <c r="Q30" s="383"/>
      <c r="S30" s="382">
        <v>9</v>
      </c>
    </row>
    <row r="31" spans="1:19" ht="13.05" customHeight="1">
      <c r="A31" s="386" t="str">
        <f>IF(ISNUMBER(Q31)=FALSE,"","Klasse:")</f>
        <v>Klasse:</v>
      </c>
      <c r="B31" s="387" t="e">
        <f ca="1">IF(ISBLANK(Q31),"",VLOOKUP(+Q31,'Erg Alle'!$B$6:$M$65,5,FALSE))</f>
        <v>#N/A</v>
      </c>
      <c r="C31" s="387"/>
      <c r="D31" s="387" t="str">
        <f>IF(ISNUMBER(Q31)=FALSE,"","Lauf 1:")</f>
        <v>Lauf 1:</v>
      </c>
      <c r="E31" s="388" t="str">
        <f>IF(ISNUMBER(Q31)=FALSE,"","FP")</f>
        <v>FP</v>
      </c>
      <c r="F31" s="389" t="str">
        <f>IF(ISNUMBER(Q31)=FALSE,"","WU")</f>
        <v>WU</v>
      </c>
      <c r="G31" s="387" t="str">
        <f>IF(ISNUMBER(Q31)=FALSE,"","Lauf 2:")</f>
        <v>Lauf 2:</v>
      </c>
      <c r="H31" s="388" t="str">
        <f>IF(ISNUMBER(Q31)=FALSE,"","FP")</f>
        <v>FP</v>
      </c>
      <c r="I31" s="389" t="str">
        <f>IF(ISNUMBER(Q31)=FALSE,"","WU")</f>
        <v>WU</v>
      </c>
      <c r="J31" s="387" t="str">
        <f>+IF(Stammdaten!$C$20&gt;2,IF(ISNUMBER(Q31)=FALSE,"","Lauf 3:"),"")</f>
        <v>Lauf 3:</v>
      </c>
      <c r="K31" s="388" t="str">
        <f>+IF(Stammdaten!$C$20&gt;2,IF(ISNUMBER(Q31)=FALSE,"","FP"),"")</f>
        <v>FP</v>
      </c>
      <c r="L31" s="389" t="str">
        <f>+IF(Stammdaten!$C$20&gt;2,IF(ISNUMBER(Q31)=FALSE,"","WU"),"")</f>
        <v>WU</v>
      </c>
      <c r="M31" s="387"/>
      <c r="N31" s="388"/>
      <c r="O31" s="388"/>
      <c r="P31" s="388"/>
      <c r="Q31" s="393">
        <f>IF(OR($C$4=S30,S30&gt;$C$4),IF($C$2+(S30-$C$4)&lt;=$C$3,$C$2+(S30-$C$4),""),"")</f>
        <v>9</v>
      </c>
      <c r="R31" s="83"/>
      <c r="S31" s="105"/>
    </row>
    <row r="32" spans="1:19" ht="17.100000000000001" customHeight="1">
      <c r="A32" s="394" t="str">
        <f>IF(ISNUMBER(Q31)=FALSE,"","H-WR:")</f>
        <v>H-WR:</v>
      </c>
      <c r="B32" s="395" t="str">
        <f>+IF(ISNUMBER(Q31)=FALSE,"",Stammdaten!$C$17)</f>
        <v>Wertungsrichter(in) 1</v>
      </c>
      <c r="C32" s="395"/>
      <c r="D32" s="396"/>
      <c r="E32" s="396" t="e">
        <f ca="1">IF(ISBLANK(Q31),"",VLOOKUP(+Q31,'Erg Alle'!$B$6:$M$65,7,FALSE))</f>
        <v>#N/A</v>
      </c>
      <c r="F32" s="397" t="e">
        <f ca="1">IF(ISBLANK(Q31),"",VLOOKUP(+Q31,'Erg Alle'!$B$6:$M$65,8,FALSE))</f>
        <v>#N/A</v>
      </c>
      <c r="G32" s="394"/>
      <c r="H32" s="396" t="e">
        <f ca="1">IF(ISBLANK(Q31),"",VLOOKUP(+Q31,'Erg Alle'!$B$6:$M$65,9,FALSE))</f>
        <v>#N/A</v>
      </c>
      <c r="I32" s="397" t="e">
        <f ca="1">IF(ISBLANK(Q31),"",VLOOKUP(+Q31,'Erg Alle'!$B$6:$M$65,10,FALSE))</f>
        <v>#N/A</v>
      </c>
      <c r="J32" s="394"/>
      <c r="K32" s="396" t="e">
        <f ca="1">IF(ISBLANK(Q31),"",VLOOKUP(+Q31,'Erg Alle'!$B$6:$M$65,11,FALSE))</f>
        <v>#N/A</v>
      </c>
      <c r="L32" s="397" t="e">
        <f ca="1">IF(ISBLANK(Q31),"",VLOOKUP(+Q31,'Erg Alle'!$B$6:$M$65,12,FALSE))</f>
        <v>#N/A</v>
      </c>
      <c r="M32" s="395"/>
      <c r="N32" s="396"/>
      <c r="O32" s="396"/>
      <c r="P32" s="379"/>
      <c r="Q32" s="379"/>
      <c r="R32" s="82"/>
      <c r="S32" s="105"/>
    </row>
    <row r="33" spans="1:19" ht="18" customHeight="1">
      <c r="A33" s="398">
        <f>IF(ISNUMBER(Q34)=FALSE,"",Stammdaten!$C$4)</f>
        <v>44995</v>
      </c>
      <c r="B33" s="399" t="str">
        <f>IF(ISNUMBER(Q34)=FALSE,"",Stammdaten!$C$9)</f>
        <v>HSV Testverein</v>
      </c>
      <c r="C33" s="399"/>
      <c r="D33" s="400"/>
      <c r="E33" s="401" t="str">
        <f>IF(ISNUMBER(Q34)=FALSE,"","Name:")</f>
        <v>Name:</v>
      </c>
      <c r="F33" s="402" t="e">
        <f ca="1">IF(ISBLANK(Q34),"",VLOOKUP(+Q34,'Erg Alle'!$B$6:$M$65,2,FALSE))</f>
        <v>#N/A</v>
      </c>
      <c r="G33" s="400"/>
      <c r="H33" s="399"/>
      <c r="I33" s="399"/>
      <c r="J33" s="401" t="e">
        <f>IF(ISNUMBER(Q34)=FALSE,"",VLOOKUP(+Q34,Starter!$A$7:$G$66,5,FALSE))</f>
        <v>#N/A</v>
      </c>
      <c r="K33" s="720" t="e">
        <f>IF(ISNUMBER(Q34)=FALSE,"",VLOOKUP(+Q34,Starter!$A$7:$G$66,6,FALSE))</f>
        <v>#N/A</v>
      </c>
      <c r="L33" s="720"/>
      <c r="M33" s="401" t="str">
        <f>IF(ISNUMBER(Q34)=FALSE,"","Hund:")</f>
        <v>Hund:</v>
      </c>
      <c r="N33" s="402" t="e">
        <f ca="1">IF(ISBLANK(Q34),"",VLOOKUP(+Q34,'Erg Alle'!$B$6:$M$65,3,FALSE))</f>
        <v>#N/A</v>
      </c>
      <c r="O33" s="399"/>
      <c r="P33" s="400"/>
      <c r="Q33" s="383"/>
      <c r="S33" s="382">
        <v>10</v>
      </c>
    </row>
    <row r="34" spans="1:19" ht="13.05" customHeight="1">
      <c r="A34" s="386" t="str">
        <f>IF(ISNUMBER(Q34)=FALSE,"","Klasse:")</f>
        <v>Klasse:</v>
      </c>
      <c r="B34" s="387" t="e">
        <f ca="1">IF(ISBLANK(Q34),"",VLOOKUP(+Q34,'Erg Alle'!$B$6:$M$65,5,FALSE))</f>
        <v>#N/A</v>
      </c>
      <c r="C34" s="387"/>
      <c r="D34" s="387" t="str">
        <f>IF(ISNUMBER(Q34)=FALSE,"","Lauf 1:")</f>
        <v>Lauf 1:</v>
      </c>
      <c r="E34" s="388" t="str">
        <f>IF(ISNUMBER(Q34)=FALSE,"","FP")</f>
        <v>FP</v>
      </c>
      <c r="F34" s="389" t="str">
        <f>IF(ISNUMBER(Q34)=FALSE,"","WU")</f>
        <v>WU</v>
      </c>
      <c r="G34" s="387" t="str">
        <f>IF(ISNUMBER(Q34)=FALSE,"","Lauf 2:")</f>
        <v>Lauf 2:</v>
      </c>
      <c r="H34" s="388" t="str">
        <f>IF(ISNUMBER(Q34)=FALSE,"","FP")</f>
        <v>FP</v>
      </c>
      <c r="I34" s="389" t="str">
        <f>IF(ISNUMBER(Q34)=FALSE,"","WU")</f>
        <v>WU</v>
      </c>
      <c r="J34" s="387" t="str">
        <f>+IF(Stammdaten!$C$20&gt;2,IF(ISNUMBER(Q34)=FALSE,"","Lauf 3:"),"")</f>
        <v>Lauf 3:</v>
      </c>
      <c r="K34" s="388" t="str">
        <f>+IF(Stammdaten!$C$20&gt;2,IF(ISNUMBER(Q34)=FALSE,"","FP"),"")</f>
        <v>FP</v>
      </c>
      <c r="L34" s="389" t="str">
        <f>+IF(Stammdaten!$C$20&gt;2,IF(ISNUMBER(Q34)=FALSE,"","WU"),"")</f>
        <v>WU</v>
      </c>
      <c r="M34" s="387"/>
      <c r="N34" s="388"/>
      <c r="O34" s="388"/>
      <c r="P34" s="388"/>
      <c r="Q34" s="393">
        <f>IF(OR($C$4=S33,S33&gt;$C$4),IF($C$2+(S33-$C$4)&lt;=$C$3,$C$2+(S33-$C$4),""),"")</f>
        <v>10</v>
      </c>
      <c r="R34" s="83"/>
      <c r="S34" s="105"/>
    </row>
    <row r="35" spans="1:19" ht="17.100000000000001" customHeight="1">
      <c r="A35" s="394" t="str">
        <f>IF(ISNUMBER(Q34)=FALSE,"","H-WR:")</f>
        <v>H-WR:</v>
      </c>
      <c r="B35" s="395" t="str">
        <f>+IF(ISNUMBER(Q34)=FALSE,"",Stammdaten!$C$17)</f>
        <v>Wertungsrichter(in) 1</v>
      </c>
      <c r="C35" s="395"/>
      <c r="D35" s="396"/>
      <c r="E35" s="396" t="e">
        <f ca="1">IF(ISBLANK(Q34),"",VLOOKUP(+Q34,'Erg Alle'!$B$6:$M$65,7,FALSE))</f>
        <v>#N/A</v>
      </c>
      <c r="F35" s="397" t="e">
        <f ca="1">IF(ISBLANK(Q34),"",VLOOKUP(+Q34,'Erg Alle'!$B$6:$M$65,8,FALSE))</f>
        <v>#N/A</v>
      </c>
      <c r="G35" s="394"/>
      <c r="H35" s="396" t="e">
        <f ca="1">IF(ISBLANK(Q34),"",VLOOKUP(+Q34,'Erg Alle'!$B$6:$M$65,9,FALSE))</f>
        <v>#N/A</v>
      </c>
      <c r="I35" s="397" t="e">
        <f ca="1">IF(ISBLANK(Q34),"",VLOOKUP(+Q34,'Erg Alle'!$B$6:$M$65,10,FALSE))</f>
        <v>#N/A</v>
      </c>
      <c r="J35" s="394"/>
      <c r="K35" s="396" t="e">
        <f ca="1">IF(ISBLANK(Q34),"",VLOOKUP(+Q34,'Erg Alle'!$B$6:$M$65,11,FALSE))</f>
        <v>#N/A</v>
      </c>
      <c r="L35" s="397" t="e">
        <f ca="1">IF(ISBLANK(Q34),"",VLOOKUP(+Q34,'Erg Alle'!$B$6:$M$65,12,FALSE))</f>
        <v>#N/A</v>
      </c>
      <c r="M35" s="395"/>
      <c r="N35" s="396"/>
      <c r="O35" s="396"/>
      <c r="P35" s="379"/>
      <c r="Q35" s="379"/>
      <c r="R35" s="82"/>
      <c r="S35" s="105"/>
    </row>
    <row r="36" spans="1:19" ht="18" customHeight="1">
      <c r="A36" s="398">
        <f>IF(ISNUMBER(Q37)=FALSE,"",Stammdaten!$C$4)</f>
        <v>44995</v>
      </c>
      <c r="B36" s="399" t="str">
        <f>IF(ISNUMBER(Q37)=FALSE,"",Stammdaten!$C$9)</f>
        <v>HSV Testverein</v>
      </c>
      <c r="C36" s="399"/>
      <c r="D36" s="400"/>
      <c r="E36" s="401" t="str">
        <f>IF(ISNUMBER(Q37)=FALSE,"","Name:")</f>
        <v>Name:</v>
      </c>
      <c r="F36" s="402" t="e">
        <f ca="1">IF(ISBLANK(Q37),"",VLOOKUP(+Q37,'Erg Alle'!$B$6:$M$65,2,FALSE))</f>
        <v>#N/A</v>
      </c>
      <c r="G36" s="400"/>
      <c r="H36" s="399"/>
      <c r="I36" s="399"/>
      <c r="J36" s="401" t="e">
        <f>IF(ISNUMBER(Q37)=FALSE,"",VLOOKUP(+Q37,Starter!$A$7:$G$66,5,FALSE))</f>
        <v>#N/A</v>
      </c>
      <c r="K36" s="720" t="e">
        <f>IF(ISNUMBER(Q37)=FALSE,"",VLOOKUP(+Q37,Starter!$A$7:$G$66,6,FALSE))</f>
        <v>#N/A</v>
      </c>
      <c r="L36" s="720"/>
      <c r="M36" s="401" t="str">
        <f>IF(ISNUMBER(Q37)=FALSE,"","Hund:")</f>
        <v>Hund:</v>
      </c>
      <c r="N36" s="402" t="e">
        <f ca="1">IF(ISBLANK(Q37),"",VLOOKUP(+Q37,'Erg Alle'!$B$6:$M$65,3,FALSE))</f>
        <v>#N/A</v>
      </c>
      <c r="O36" s="399"/>
      <c r="P36" s="400"/>
      <c r="Q36" s="383"/>
      <c r="S36" s="382">
        <v>11</v>
      </c>
    </row>
    <row r="37" spans="1:19" ht="13.05" customHeight="1">
      <c r="A37" s="386" t="str">
        <f>IF(ISNUMBER(Q37)=FALSE,"","Klasse:")</f>
        <v>Klasse:</v>
      </c>
      <c r="B37" s="387" t="e">
        <f ca="1">IF(ISBLANK(Q37),"",VLOOKUP(+Q37,'Erg Alle'!$B$6:$M$65,5,FALSE))</f>
        <v>#N/A</v>
      </c>
      <c r="C37" s="387"/>
      <c r="D37" s="387" t="str">
        <f>IF(ISNUMBER(Q37)=FALSE,"","Lauf 1:")</f>
        <v>Lauf 1:</v>
      </c>
      <c r="E37" s="388" t="str">
        <f>IF(ISNUMBER(Q37)=FALSE,"","FP")</f>
        <v>FP</v>
      </c>
      <c r="F37" s="389" t="str">
        <f>IF(ISNUMBER(Q37)=FALSE,"","WU")</f>
        <v>WU</v>
      </c>
      <c r="G37" s="387" t="str">
        <f>IF(ISNUMBER(Q37)=FALSE,"","Lauf 2:")</f>
        <v>Lauf 2:</v>
      </c>
      <c r="H37" s="388" t="str">
        <f>IF(ISNUMBER(Q37)=FALSE,"","FP")</f>
        <v>FP</v>
      </c>
      <c r="I37" s="389" t="str">
        <f>IF(ISNUMBER(Q37)=FALSE,"","WU")</f>
        <v>WU</v>
      </c>
      <c r="J37" s="387" t="str">
        <f>+IF(Stammdaten!$C$20&gt;2,IF(ISNUMBER(Q37)=FALSE,"","Lauf 3:"),"")</f>
        <v>Lauf 3:</v>
      </c>
      <c r="K37" s="388" t="str">
        <f>+IF(Stammdaten!$C$20&gt;2,IF(ISNUMBER(Q37)=FALSE,"","FP"),"")</f>
        <v>FP</v>
      </c>
      <c r="L37" s="389" t="str">
        <f>+IF(Stammdaten!$C$20&gt;2,IF(ISNUMBER(Q37)=FALSE,"","WU"),"")</f>
        <v>WU</v>
      </c>
      <c r="M37" s="387"/>
      <c r="N37" s="388"/>
      <c r="O37" s="388"/>
      <c r="P37" s="388"/>
      <c r="Q37" s="393">
        <f>IF(OR($C$4=S36,S36&gt;$C$4),IF($C$2+(S36-$C$4)&lt;=$C$3,$C$2+(S36-$C$4),""),"")</f>
        <v>11</v>
      </c>
      <c r="R37" s="83"/>
      <c r="S37" s="105"/>
    </row>
    <row r="38" spans="1:19" ht="17.100000000000001" customHeight="1">
      <c r="A38" s="394" t="str">
        <f>IF(ISNUMBER(Q37)=FALSE,"","H-WR:")</f>
        <v>H-WR:</v>
      </c>
      <c r="B38" s="395" t="str">
        <f>+IF(ISNUMBER(Q37)=FALSE,"",Stammdaten!$C$17)</f>
        <v>Wertungsrichter(in) 1</v>
      </c>
      <c r="C38" s="395"/>
      <c r="D38" s="396"/>
      <c r="E38" s="396" t="e">
        <f ca="1">IF(ISBLANK(Q37),"",VLOOKUP(+Q37,'Erg Alle'!$B$6:$M$65,7,FALSE))</f>
        <v>#N/A</v>
      </c>
      <c r="F38" s="397" t="e">
        <f ca="1">IF(ISBLANK(Q37),"",VLOOKUP(+Q37,'Erg Alle'!$B$6:$M$65,8,FALSE))</f>
        <v>#N/A</v>
      </c>
      <c r="G38" s="394"/>
      <c r="H38" s="396" t="e">
        <f ca="1">IF(ISBLANK(Q37),"",VLOOKUP(+Q37,'Erg Alle'!$B$6:$M$65,9,FALSE))</f>
        <v>#N/A</v>
      </c>
      <c r="I38" s="397" t="e">
        <f ca="1">IF(ISBLANK(Q37),"",VLOOKUP(+Q37,'Erg Alle'!$B$6:$M$65,10,FALSE))</f>
        <v>#N/A</v>
      </c>
      <c r="J38" s="394"/>
      <c r="K38" s="396" t="e">
        <f ca="1">IF(ISBLANK(Q37),"",VLOOKUP(+Q37,'Erg Alle'!$B$6:$M$65,11,FALSE))</f>
        <v>#N/A</v>
      </c>
      <c r="L38" s="397" t="e">
        <f ca="1">IF(ISBLANK(Q37),"",VLOOKUP(+Q37,'Erg Alle'!$B$6:$M$65,12,FALSE))</f>
        <v>#N/A</v>
      </c>
      <c r="M38" s="395"/>
      <c r="N38" s="396"/>
      <c r="O38" s="396"/>
      <c r="P38" s="379"/>
      <c r="Q38" s="379"/>
      <c r="R38" s="82"/>
      <c r="S38" s="105"/>
    </row>
    <row r="39" spans="1:19" ht="18" customHeight="1">
      <c r="A39" s="398">
        <f>IF(ISNUMBER(Q40)=FALSE,"",Stammdaten!$C$4)</f>
        <v>44995</v>
      </c>
      <c r="B39" s="399" t="str">
        <f>IF(ISNUMBER(Q40)=FALSE,"",Stammdaten!$C$9)</f>
        <v>HSV Testverein</v>
      </c>
      <c r="C39" s="399"/>
      <c r="D39" s="400"/>
      <c r="E39" s="401" t="str">
        <f>IF(ISNUMBER(Q40)=FALSE,"","Name:")</f>
        <v>Name:</v>
      </c>
      <c r="F39" s="402" t="e">
        <f ca="1">IF(ISBLANK(Q40),"",VLOOKUP(+Q40,'Erg Alle'!$B$6:$M$65,2,FALSE))</f>
        <v>#N/A</v>
      </c>
      <c r="G39" s="400"/>
      <c r="H39" s="399"/>
      <c r="I39" s="399"/>
      <c r="J39" s="401" t="e">
        <f>IF(ISNUMBER(Q40)=FALSE,"",VLOOKUP(+Q40,Starter!$A$7:$G$66,5,FALSE))</f>
        <v>#N/A</v>
      </c>
      <c r="K39" s="720" t="e">
        <f>IF(ISNUMBER(Q40)=FALSE,"",VLOOKUP(+Q40,Starter!$A$7:$G$66,6,FALSE))</f>
        <v>#N/A</v>
      </c>
      <c r="L39" s="720"/>
      <c r="M39" s="401" t="str">
        <f>IF(ISNUMBER(Q40)=FALSE,"","Hund:")</f>
        <v>Hund:</v>
      </c>
      <c r="N39" s="402" t="e">
        <f ca="1">IF(ISBLANK(Q40),"",VLOOKUP(+Q40,'Erg Alle'!$B$6:$M$65,3,FALSE))</f>
        <v>#N/A</v>
      </c>
      <c r="O39" s="399"/>
      <c r="P39" s="400"/>
      <c r="Q39" s="383"/>
      <c r="S39" s="382">
        <v>12</v>
      </c>
    </row>
    <row r="40" spans="1:19" ht="13.05" customHeight="1">
      <c r="A40" s="386" t="str">
        <f>IF(ISNUMBER(Q40)=FALSE,"","Klasse:")</f>
        <v>Klasse:</v>
      </c>
      <c r="B40" s="387" t="e">
        <f ca="1">IF(ISBLANK(Q40),"",VLOOKUP(+Q40,'Erg Alle'!$B$6:$M$65,5,FALSE))</f>
        <v>#N/A</v>
      </c>
      <c r="C40" s="387"/>
      <c r="D40" s="387" t="str">
        <f>IF(ISNUMBER(Q40)=FALSE,"","Lauf 1:")</f>
        <v>Lauf 1:</v>
      </c>
      <c r="E40" s="388" t="str">
        <f>IF(ISNUMBER(Q40)=FALSE,"","FP")</f>
        <v>FP</v>
      </c>
      <c r="F40" s="389" t="str">
        <f>IF(ISNUMBER(Q40)=FALSE,"","WU")</f>
        <v>WU</v>
      </c>
      <c r="G40" s="387" t="str">
        <f>IF(ISNUMBER(Q40)=FALSE,"","Lauf 2:")</f>
        <v>Lauf 2:</v>
      </c>
      <c r="H40" s="388" t="str">
        <f>IF(ISNUMBER(Q40)=FALSE,"","FP")</f>
        <v>FP</v>
      </c>
      <c r="I40" s="389" t="str">
        <f>IF(ISNUMBER(Q40)=FALSE,"","WU")</f>
        <v>WU</v>
      </c>
      <c r="J40" s="387" t="str">
        <f>+IF(Stammdaten!$C$20&gt;2,IF(ISNUMBER(Q40)=FALSE,"","Lauf 3:"),"")</f>
        <v>Lauf 3:</v>
      </c>
      <c r="K40" s="388" t="str">
        <f>+IF(Stammdaten!$C$20&gt;2,IF(ISNUMBER(Q40)=FALSE,"","FP"),"")</f>
        <v>FP</v>
      </c>
      <c r="L40" s="389" t="str">
        <f>+IF(Stammdaten!$C$20&gt;2,IF(ISNUMBER(Q40)=FALSE,"","WU"),"")</f>
        <v>WU</v>
      </c>
      <c r="M40" s="387"/>
      <c r="N40" s="388"/>
      <c r="O40" s="388"/>
      <c r="P40" s="388"/>
      <c r="Q40" s="393">
        <f>IF(OR($C$4=S39,S39&gt;$C$4),IF($C$2+(S39-$C$4)&lt;=$C$3,$C$2+(S39-$C$4),""),"")</f>
        <v>12</v>
      </c>
      <c r="R40" s="83"/>
      <c r="S40" s="105"/>
    </row>
    <row r="41" spans="1:19" ht="17.100000000000001" customHeight="1">
      <c r="A41" s="394" t="str">
        <f>IF(ISNUMBER(Q40)=FALSE,"","H-WR:")</f>
        <v>H-WR:</v>
      </c>
      <c r="B41" s="395" t="str">
        <f>+IF(ISNUMBER(Q40)=FALSE,"",Stammdaten!$C$17)</f>
        <v>Wertungsrichter(in) 1</v>
      </c>
      <c r="C41" s="395"/>
      <c r="D41" s="396"/>
      <c r="E41" s="396" t="e">
        <f ca="1">IF(ISBLANK(Q40),"",VLOOKUP(+Q40,'Erg Alle'!$B$6:$M$65,7,FALSE))</f>
        <v>#N/A</v>
      </c>
      <c r="F41" s="397" t="e">
        <f ca="1">IF(ISBLANK(Q40),"",VLOOKUP(+Q40,'Erg Alle'!$B$6:$M$65,8,FALSE))</f>
        <v>#N/A</v>
      </c>
      <c r="G41" s="394"/>
      <c r="H41" s="396" t="e">
        <f ca="1">IF(ISBLANK(Q40),"",VLOOKUP(+Q40,'Erg Alle'!$B$6:$M$65,9,FALSE))</f>
        <v>#N/A</v>
      </c>
      <c r="I41" s="397" t="e">
        <f ca="1">IF(ISBLANK(Q40),"",VLOOKUP(+Q40,'Erg Alle'!$B$6:$M$65,10,FALSE))</f>
        <v>#N/A</v>
      </c>
      <c r="J41" s="394"/>
      <c r="K41" s="396" t="e">
        <f ca="1">IF(ISBLANK(Q40),"",VLOOKUP(+Q40,'Erg Alle'!$B$6:$M$65,11,FALSE))</f>
        <v>#N/A</v>
      </c>
      <c r="L41" s="397" t="e">
        <f ca="1">IF(ISBLANK(Q40),"",VLOOKUP(+Q40,'Erg Alle'!$B$6:$M$65,12,FALSE))</f>
        <v>#N/A</v>
      </c>
      <c r="M41" s="395"/>
      <c r="N41" s="396"/>
      <c r="O41" s="396"/>
      <c r="P41" s="379"/>
      <c r="Q41" s="379"/>
      <c r="R41" s="82"/>
      <c r="S41" s="105"/>
    </row>
    <row r="42" spans="1:19" ht="18" customHeight="1">
      <c r="A42" s="398">
        <f>IF(ISNUMBER(Q43)=FALSE,"",Stammdaten!$C$4)</f>
        <v>44995</v>
      </c>
      <c r="B42" s="399" t="str">
        <f>IF(ISNUMBER(Q43)=FALSE,"",Stammdaten!$C$9)</f>
        <v>HSV Testverein</v>
      </c>
      <c r="C42" s="399"/>
      <c r="D42" s="400"/>
      <c r="E42" s="401" t="str">
        <f>IF(ISNUMBER(Q43)=FALSE,"","Name:")</f>
        <v>Name:</v>
      </c>
      <c r="F42" s="402" t="e">
        <f ca="1">IF(ISBLANK(Q43),"",VLOOKUP(+Q43,'Erg Alle'!$B$6:$M$65,2,FALSE))</f>
        <v>#N/A</v>
      </c>
      <c r="G42" s="400"/>
      <c r="H42" s="399"/>
      <c r="I42" s="399"/>
      <c r="J42" s="401" t="e">
        <f>IF(ISNUMBER(Q43)=FALSE,"",VLOOKUP(+Q43,Starter!$A$7:$G$66,5,FALSE))</f>
        <v>#N/A</v>
      </c>
      <c r="K42" s="720" t="e">
        <f>IF(ISNUMBER(Q43)=FALSE,"",VLOOKUP(+Q43,Starter!$A$7:$G$66,6,FALSE))</f>
        <v>#N/A</v>
      </c>
      <c r="L42" s="720"/>
      <c r="M42" s="401" t="str">
        <f>IF(ISNUMBER(Q43)=FALSE,"","Hund:")</f>
        <v>Hund:</v>
      </c>
      <c r="N42" s="402" t="e">
        <f ca="1">IF(ISBLANK(Q43),"",VLOOKUP(+Q43,'Erg Alle'!$B$6:$M$65,3,FALSE))</f>
        <v>#N/A</v>
      </c>
      <c r="O42" s="399"/>
      <c r="P42" s="400"/>
      <c r="Q42" s="383"/>
      <c r="S42" s="382">
        <v>13</v>
      </c>
    </row>
    <row r="43" spans="1:19" ht="13.05" customHeight="1">
      <c r="A43" s="386" t="str">
        <f>IF(ISNUMBER(Q43)=FALSE,"","Klasse:")</f>
        <v>Klasse:</v>
      </c>
      <c r="B43" s="387" t="e">
        <f ca="1">IF(ISBLANK(Q43),"",VLOOKUP(+Q43,'Erg Alle'!$B$6:$M$65,5,FALSE))</f>
        <v>#N/A</v>
      </c>
      <c r="C43" s="387"/>
      <c r="D43" s="387" t="str">
        <f>IF(ISNUMBER(Q43)=FALSE,"","Lauf 1:")</f>
        <v>Lauf 1:</v>
      </c>
      <c r="E43" s="388" t="str">
        <f>IF(ISNUMBER(Q43)=FALSE,"","FP")</f>
        <v>FP</v>
      </c>
      <c r="F43" s="389" t="str">
        <f>IF(ISNUMBER(Q43)=FALSE,"","WU")</f>
        <v>WU</v>
      </c>
      <c r="G43" s="387" t="str">
        <f>IF(ISNUMBER(Q43)=FALSE,"","Lauf 2:")</f>
        <v>Lauf 2:</v>
      </c>
      <c r="H43" s="388" t="str">
        <f>IF(ISNUMBER(Q43)=FALSE,"","FP")</f>
        <v>FP</v>
      </c>
      <c r="I43" s="389" t="str">
        <f>IF(ISNUMBER(Q43)=FALSE,"","WU")</f>
        <v>WU</v>
      </c>
      <c r="J43" s="387" t="str">
        <f>+IF(Stammdaten!$C$20&gt;2,IF(ISNUMBER(Q43)=FALSE,"","Lauf 3:"),"")</f>
        <v>Lauf 3:</v>
      </c>
      <c r="K43" s="388" t="str">
        <f>+IF(Stammdaten!$C$20&gt;2,IF(ISNUMBER(Q43)=FALSE,"","FP"),"")</f>
        <v>FP</v>
      </c>
      <c r="L43" s="389" t="str">
        <f>+IF(Stammdaten!$C$20&gt;2,IF(ISNUMBER(Q43)=FALSE,"","WU"),"")</f>
        <v>WU</v>
      </c>
      <c r="M43" s="387"/>
      <c r="N43" s="388"/>
      <c r="O43" s="388"/>
      <c r="P43" s="388"/>
      <c r="Q43" s="393">
        <f>IF(OR($C$4=S42,S42&gt;$C$4),IF($C$2+(S42-$C$4)&lt;=$C$3,$C$2+(S42-$C$4),""),"")</f>
        <v>13</v>
      </c>
      <c r="R43" s="83"/>
      <c r="S43" s="105"/>
    </row>
    <row r="44" spans="1:19" ht="17.100000000000001" customHeight="1">
      <c r="A44" s="394" t="str">
        <f>IF(ISNUMBER(Q43)=FALSE,"","H-WR:")</f>
        <v>H-WR:</v>
      </c>
      <c r="B44" s="395" t="str">
        <f>+IF(ISNUMBER(Q43)=FALSE,"",Stammdaten!$C$17)</f>
        <v>Wertungsrichter(in) 1</v>
      </c>
      <c r="C44" s="395"/>
      <c r="D44" s="396"/>
      <c r="E44" s="396" t="e">
        <f ca="1">IF(ISBLANK(Q43),"",VLOOKUP(+Q43,'Erg Alle'!$B$6:$M$65,7,FALSE))</f>
        <v>#N/A</v>
      </c>
      <c r="F44" s="397" t="e">
        <f ca="1">IF(ISBLANK(Q43),"",VLOOKUP(+Q43,'Erg Alle'!$B$6:$M$65,8,FALSE))</f>
        <v>#N/A</v>
      </c>
      <c r="G44" s="394"/>
      <c r="H44" s="396" t="e">
        <f ca="1">IF(ISBLANK(Q43),"",VLOOKUP(+Q43,'Erg Alle'!$B$6:$M$65,9,FALSE))</f>
        <v>#N/A</v>
      </c>
      <c r="I44" s="397" t="e">
        <f ca="1">IF(ISBLANK(Q43),"",VLOOKUP(+Q43,'Erg Alle'!$B$6:$M$65,10,FALSE))</f>
        <v>#N/A</v>
      </c>
      <c r="J44" s="394"/>
      <c r="K44" s="396" t="e">
        <f ca="1">IF(ISBLANK(Q43),"",VLOOKUP(+Q43,'Erg Alle'!$B$6:$M$65,11,FALSE))</f>
        <v>#N/A</v>
      </c>
      <c r="L44" s="397" t="e">
        <f ca="1">IF(ISBLANK(Q43),"",VLOOKUP(+Q43,'Erg Alle'!$B$6:$M$65,12,FALSE))</f>
        <v>#N/A</v>
      </c>
      <c r="M44" s="395"/>
      <c r="N44" s="396"/>
      <c r="O44" s="396"/>
      <c r="P44" s="379"/>
      <c r="Q44" s="379"/>
      <c r="R44" s="82"/>
      <c r="S44" s="105"/>
    </row>
    <row r="45" spans="1:19" ht="18" customHeight="1">
      <c r="A45" s="398">
        <f>IF(ISNUMBER(Q46)=FALSE,"",Stammdaten!$C$4)</f>
        <v>44995</v>
      </c>
      <c r="B45" s="399" t="str">
        <f>IF(ISNUMBER(Q46)=FALSE,"",Stammdaten!$C$9)</f>
        <v>HSV Testverein</v>
      </c>
      <c r="C45" s="399"/>
      <c r="D45" s="400"/>
      <c r="E45" s="401" t="str">
        <f>IF(ISNUMBER(Q46)=FALSE,"","Name:")</f>
        <v>Name:</v>
      </c>
      <c r="F45" s="402" t="e">
        <f ca="1">IF(ISBLANK(Q46),"",VLOOKUP(+Q46,'Erg Alle'!$B$6:$M$65,2,FALSE))</f>
        <v>#N/A</v>
      </c>
      <c r="G45" s="400"/>
      <c r="H45" s="399"/>
      <c r="I45" s="399"/>
      <c r="J45" s="401" t="e">
        <f>IF(ISNUMBER(Q46)=FALSE,"",VLOOKUP(+Q46,Starter!$A$7:$G$66,5,FALSE))</f>
        <v>#N/A</v>
      </c>
      <c r="K45" s="720" t="e">
        <f>IF(ISNUMBER(Q46)=FALSE,"",VLOOKUP(+Q46,Starter!$A$7:$G$66,6,FALSE))</f>
        <v>#N/A</v>
      </c>
      <c r="L45" s="720"/>
      <c r="M45" s="401" t="str">
        <f>IF(ISNUMBER(Q46)=FALSE,"","Hund:")</f>
        <v>Hund:</v>
      </c>
      <c r="N45" s="402" t="e">
        <f ca="1">IF(ISBLANK(Q46),"",VLOOKUP(+Q46,'Erg Alle'!$B$6:$M$65,3,FALSE))</f>
        <v>#N/A</v>
      </c>
      <c r="O45" s="399"/>
      <c r="P45" s="400"/>
      <c r="Q45" s="383"/>
      <c r="S45" s="382">
        <v>14</v>
      </c>
    </row>
    <row r="46" spans="1:19" ht="13.05" customHeight="1">
      <c r="A46" s="386" t="str">
        <f>IF(ISNUMBER(Q46)=FALSE,"","Klasse:")</f>
        <v>Klasse:</v>
      </c>
      <c r="B46" s="387" t="e">
        <f ca="1">IF(ISBLANK(Q46),"",VLOOKUP(+Q46,'Erg Alle'!$B$6:$M$65,5,FALSE))</f>
        <v>#N/A</v>
      </c>
      <c r="C46" s="387"/>
      <c r="D46" s="387" t="str">
        <f>IF(ISNUMBER(Q46)=FALSE,"","Lauf 1:")</f>
        <v>Lauf 1:</v>
      </c>
      <c r="E46" s="388" t="str">
        <f>IF(ISNUMBER(Q46)=FALSE,"","FP")</f>
        <v>FP</v>
      </c>
      <c r="F46" s="389" t="str">
        <f>IF(ISNUMBER(Q46)=FALSE,"","WU")</f>
        <v>WU</v>
      </c>
      <c r="G46" s="387" t="str">
        <f>IF(ISNUMBER(Q46)=FALSE,"","Lauf 2:")</f>
        <v>Lauf 2:</v>
      </c>
      <c r="H46" s="388" t="str">
        <f>IF(ISNUMBER(Q46)=FALSE,"","FP")</f>
        <v>FP</v>
      </c>
      <c r="I46" s="389" t="str">
        <f>IF(ISNUMBER(Q46)=FALSE,"","WU")</f>
        <v>WU</v>
      </c>
      <c r="J46" s="387" t="str">
        <f>+IF(Stammdaten!$C$20&gt;2,IF(ISNUMBER(Q46)=FALSE,"","Lauf 3:"),"")</f>
        <v>Lauf 3:</v>
      </c>
      <c r="K46" s="388" t="str">
        <f>+IF(Stammdaten!$C$20&gt;2,IF(ISNUMBER(Q46)=FALSE,"","FP"),"")</f>
        <v>FP</v>
      </c>
      <c r="L46" s="389" t="str">
        <f>+IF(Stammdaten!$C$20&gt;2,IF(ISNUMBER(Q46)=FALSE,"","WU"),"")</f>
        <v>WU</v>
      </c>
      <c r="M46" s="387"/>
      <c r="N46" s="388"/>
      <c r="O46" s="388"/>
      <c r="P46" s="388"/>
      <c r="Q46" s="393">
        <f>IF(OR($C$4=S45,S45&gt;$C$4),IF($C$2+(S45-$C$4)&lt;=$C$3,$C$2+(S45-$C$4),""),"")</f>
        <v>14</v>
      </c>
      <c r="R46" s="83"/>
      <c r="S46" s="105"/>
    </row>
    <row r="47" spans="1:19" ht="17.100000000000001" customHeight="1">
      <c r="A47" s="394" t="str">
        <f>IF(ISNUMBER(Q46)=FALSE,"","H-WR:")</f>
        <v>H-WR:</v>
      </c>
      <c r="B47" s="395" t="str">
        <f>+IF(ISNUMBER(Q46)=FALSE,"",Stammdaten!$C$17)</f>
        <v>Wertungsrichter(in) 1</v>
      </c>
      <c r="C47" s="395"/>
      <c r="D47" s="396"/>
      <c r="E47" s="396" t="e">
        <f ca="1">IF(ISBLANK(Q46),"",VLOOKUP(+Q46,'Erg Alle'!$B$6:$M$65,7,FALSE))</f>
        <v>#N/A</v>
      </c>
      <c r="F47" s="397" t="e">
        <f ca="1">IF(ISBLANK(Q46),"",VLOOKUP(+Q46,'Erg Alle'!$B$6:$M$65,8,FALSE))</f>
        <v>#N/A</v>
      </c>
      <c r="G47" s="394"/>
      <c r="H47" s="396" t="e">
        <f ca="1">IF(ISBLANK(Q46),"",VLOOKUP(+Q46,'Erg Alle'!$B$6:$M$65,9,FALSE))</f>
        <v>#N/A</v>
      </c>
      <c r="I47" s="397" t="e">
        <f ca="1">IF(ISBLANK(Q46),"",VLOOKUP(+Q46,'Erg Alle'!$B$6:$M$65,10,FALSE))</f>
        <v>#N/A</v>
      </c>
      <c r="J47" s="394"/>
      <c r="K47" s="396" t="e">
        <f ca="1">IF(ISBLANK(Q46),"",VLOOKUP(+Q46,'Erg Alle'!$B$6:$M$65,11,FALSE))</f>
        <v>#N/A</v>
      </c>
      <c r="L47" s="397" t="e">
        <f ca="1">IF(ISBLANK(Q46),"",VLOOKUP(+Q46,'Erg Alle'!$B$6:$M$65,12,FALSE))</f>
        <v>#N/A</v>
      </c>
      <c r="M47" s="395"/>
      <c r="N47" s="396"/>
      <c r="O47" s="396"/>
      <c r="P47" s="379"/>
      <c r="Q47" s="379"/>
      <c r="R47" s="82"/>
      <c r="S47" s="105"/>
    </row>
    <row r="48" spans="1:19" ht="18" customHeight="1">
      <c r="A48" s="398">
        <f>IF(ISNUMBER(Q49)=FALSE,"",Stammdaten!$C$4)</f>
        <v>44995</v>
      </c>
      <c r="B48" s="399" t="str">
        <f>IF(ISNUMBER(Q49)=FALSE,"",Stammdaten!$C$9)</f>
        <v>HSV Testverein</v>
      </c>
      <c r="C48" s="399"/>
      <c r="D48" s="400"/>
      <c r="E48" s="401" t="str">
        <f>IF(ISNUMBER(Q49)=FALSE,"","Name:")</f>
        <v>Name:</v>
      </c>
      <c r="F48" s="402" t="e">
        <f ca="1">IF(ISBLANK(Q49),"",VLOOKUP(+Q49,'Erg Alle'!$B$6:$M$65,2,FALSE))</f>
        <v>#N/A</v>
      </c>
      <c r="G48" s="400"/>
      <c r="H48" s="399"/>
      <c r="I48" s="399"/>
      <c r="J48" s="401" t="e">
        <f>IF(ISNUMBER(Q49)=FALSE,"",VLOOKUP(+Q49,Starter!$A$7:$G$66,5,FALSE))</f>
        <v>#N/A</v>
      </c>
      <c r="K48" s="720" t="e">
        <f>IF(ISNUMBER(Q49)=FALSE,"",VLOOKUP(+Q49,Starter!$A$7:$G$66,6,FALSE))</f>
        <v>#N/A</v>
      </c>
      <c r="L48" s="720"/>
      <c r="M48" s="401" t="str">
        <f>IF(ISNUMBER(Q49)=FALSE,"","Hund:")</f>
        <v>Hund:</v>
      </c>
      <c r="N48" s="402" t="e">
        <f ca="1">IF(ISBLANK(Q49),"",VLOOKUP(+Q49,'Erg Alle'!$B$6:$M$65,3,FALSE))</f>
        <v>#N/A</v>
      </c>
      <c r="O48" s="399"/>
      <c r="P48" s="400"/>
      <c r="Q48" s="383"/>
      <c r="S48" s="382">
        <v>15</v>
      </c>
    </row>
    <row r="49" spans="1:19" ht="13.05" customHeight="1">
      <c r="A49" s="386" t="str">
        <f>IF(ISNUMBER(Q49)=FALSE,"","Klasse:")</f>
        <v>Klasse:</v>
      </c>
      <c r="B49" s="387" t="e">
        <f ca="1">IF(ISBLANK(Q49),"",VLOOKUP(+Q49,'Erg Alle'!$B$6:$M$65,5,FALSE))</f>
        <v>#N/A</v>
      </c>
      <c r="C49" s="387"/>
      <c r="D49" s="387" t="str">
        <f>IF(ISNUMBER(Q49)=FALSE,"","Lauf 1:")</f>
        <v>Lauf 1:</v>
      </c>
      <c r="E49" s="388" t="str">
        <f>IF(ISNUMBER(Q49)=FALSE,"","FP")</f>
        <v>FP</v>
      </c>
      <c r="F49" s="389" t="str">
        <f>IF(ISNUMBER(Q49)=FALSE,"","WU")</f>
        <v>WU</v>
      </c>
      <c r="G49" s="387" t="str">
        <f>IF(ISNUMBER(Q49)=FALSE,"","Lauf 2:")</f>
        <v>Lauf 2:</v>
      </c>
      <c r="H49" s="388" t="str">
        <f>IF(ISNUMBER(Q49)=FALSE,"","FP")</f>
        <v>FP</v>
      </c>
      <c r="I49" s="389" t="str">
        <f>IF(ISNUMBER(Q49)=FALSE,"","WU")</f>
        <v>WU</v>
      </c>
      <c r="J49" s="387" t="str">
        <f>+IF(Stammdaten!$C$20&gt;2,IF(ISNUMBER(Q49)=FALSE,"","Lauf 3:"),"")</f>
        <v>Lauf 3:</v>
      </c>
      <c r="K49" s="388" t="str">
        <f>+IF(Stammdaten!$C$20&gt;2,IF(ISNUMBER(Q49)=FALSE,"","FP"),"")</f>
        <v>FP</v>
      </c>
      <c r="L49" s="389" t="str">
        <f>+IF(Stammdaten!$C$20&gt;2,IF(ISNUMBER(Q49)=FALSE,"","WU"),"")</f>
        <v>WU</v>
      </c>
      <c r="M49" s="387"/>
      <c r="N49" s="388"/>
      <c r="O49" s="388"/>
      <c r="P49" s="388"/>
      <c r="Q49" s="393">
        <f>IF(OR($C$4=S48,S48&gt;$C$4),IF($C$2+(S48-$C$4)&lt;=$C$3,$C$2+(S48-$C$4),""),"")</f>
        <v>15</v>
      </c>
      <c r="R49" s="83"/>
      <c r="S49" s="105"/>
    </row>
    <row r="50" spans="1:19" ht="17.100000000000001" customHeight="1">
      <c r="A50" s="394" t="str">
        <f>IF(ISNUMBER(Q49)=FALSE,"","H-WR:")</f>
        <v>H-WR:</v>
      </c>
      <c r="B50" s="395" t="str">
        <f>+IF(ISNUMBER(Q49)=FALSE,"",Stammdaten!$C$17)</f>
        <v>Wertungsrichter(in) 1</v>
      </c>
      <c r="C50" s="395"/>
      <c r="D50" s="396"/>
      <c r="E50" s="396" t="e">
        <f ca="1">IF(ISBLANK(Q49),"",VLOOKUP(+Q49,'Erg Alle'!$B$6:$M$65,7,FALSE))</f>
        <v>#N/A</v>
      </c>
      <c r="F50" s="397" t="e">
        <f ca="1">IF(ISBLANK(Q49),"",VLOOKUP(+Q49,'Erg Alle'!$B$6:$M$65,8,FALSE))</f>
        <v>#N/A</v>
      </c>
      <c r="G50" s="394"/>
      <c r="H50" s="396" t="e">
        <f ca="1">IF(ISBLANK(Q49),"",VLOOKUP(+Q49,'Erg Alle'!$B$6:$M$65,9,FALSE))</f>
        <v>#N/A</v>
      </c>
      <c r="I50" s="397" t="e">
        <f ca="1">IF(ISBLANK(Q49),"",VLOOKUP(+Q49,'Erg Alle'!$B$6:$M$65,10,FALSE))</f>
        <v>#N/A</v>
      </c>
      <c r="J50" s="394"/>
      <c r="K50" s="396" t="e">
        <f ca="1">IF(ISBLANK(Q49),"",VLOOKUP(+Q49,'Erg Alle'!$B$6:$M$65,11,FALSE))</f>
        <v>#N/A</v>
      </c>
      <c r="L50" s="397" t="e">
        <f ca="1">IF(ISBLANK(Q49),"",VLOOKUP(+Q49,'Erg Alle'!$B$6:$M$65,12,FALSE))</f>
        <v>#N/A</v>
      </c>
      <c r="M50" s="395"/>
      <c r="N50" s="396"/>
      <c r="O50" s="396"/>
      <c r="P50" s="379"/>
      <c r="Q50" s="379"/>
      <c r="R50" s="82"/>
      <c r="S50" s="105"/>
    </row>
    <row r="51" spans="1:19" ht="18" customHeight="1">
      <c r="A51" s="398">
        <f>IF(ISNUMBER(Q52)=FALSE,"",Stammdaten!$C$4)</f>
        <v>44995</v>
      </c>
      <c r="B51" s="399" t="str">
        <f>IF(ISNUMBER(Q52)=FALSE,"",Stammdaten!$C$9)</f>
        <v>HSV Testverein</v>
      </c>
      <c r="C51" s="399"/>
      <c r="D51" s="400"/>
      <c r="E51" s="401" t="str">
        <f>IF(ISNUMBER(Q52)=FALSE,"","Name:")</f>
        <v>Name:</v>
      </c>
      <c r="F51" s="402" t="e">
        <f ca="1">IF(ISBLANK(Q52),"",VLOOKUP(+Q52,'Erg Alle'!$B$6:$M$65,2,FALSE))</f>
        <v>#N/A</v>
      </c>
      <c r="G51" s="400"/>
      <c r="H51" s="399"/>
      <c r="I51" s="399"/>
      <c r="J51" s="401" t="e">
        <f>IF(ISNUMBER(Q52)=FALSE,"",VLOOKUP(+Q52,Starter!$A$7:$G$66,5,FALSE))</f>
        <v>#N/A</v>
      </c>
      <c r="K51" s="720" t="e">
        <f>IF(ISNUMBER(Q52)=FALSE,"",VLOOKUP(+Q52,Starter!$A$7:$G$66,6,FALSE))</f>
        <v>#N/A</v>
      </c>
      <c r="L51" s="720"/>
      <c r="M51" s="401" t="str">
        <f>IF(ISNUMBER(Q52)=FALSE,"","Hund:")</f>
        <v>Hund:</v>
      </c>
      <c r="N51" s="402" t="e">
        <f ca="1">IF(ISBLANK(Q52),"",VLOOKUP(+Q52,'Erg Alle'!$B$6:$M$65,3,FALSE))</f>
        <v>#N/A</v>
      </c>
      <c r="O51" s="399"/>
      <c r="P51" s="400"/>
      <c r="Q51" s="383"/>
      <c r="S51" s="382">
        <v>16</v>
      </c>
    </row>
    <row r="52" spans="1:19" ht="13.05" customHeight="1">
      <c r="A52" s="386" t="str">
        <f>IF(ISNUMBER(Q52)=FALSE,"","Klasse:")</f>
        <v>Klasse:</v>
      </c>
      <c r="B52" s="387" t="e">
        <f ca="1">IF(ISBLANK(Q52),"",VLOOKUP(+Q52,'Erg Alle'!$B$6:$M$65,5,FALSE))</f>
        <v>#N/A</v>
      </c>
      <c r="C52" s="387"/>
      <c r="D52" s="387" t="str">
        <f>IF(ISNUMBER(Q52)=FALSE,"","Lauf 1:")</f>
        <v>Lauf 1:</v>
      </c>
      <c r="E52" s="388" t="str">
        <f>IF(ISNUMBER(Q52)=FALSE,"","FP")</f>
        <v>FP</v>
      </c>
      <c r="F52" s="389" t="str">
        <f>IF(ISNUMBER(Q52)=FALSE,"","WU")</f>
        <v>WU</v>
      </c>
      <c r="G52" s="387" t="str">
        <f>IF(ISNUMBER(Q52)=FALSE,"","Lauf 2:")</f>
        <v>Lauf 2:</v>
      </c>
      <c r="H52" s="388" t="str">
        <f>IF(ISNUMBER(Q52)=FALSE,"","FP")</f>
        <v>FP</v>
      </c>
      <c r="I52" s="389" t="str">
        <f>IF(ISNUMBER(Q52)=FALSE,"","WU")</f>
        <v>WU</v>
      </c>
      <c r="J52" s="387" t="str">
        <f>+IF(Stammdaten!$C$20&gt;2,IF(ISNUMBER(Q52)=FALSE,"","Lauf 3:"),"")</f>
        <v>Lauf 3:</v>
      </c>
      <c r="K52" s="388" t="str">
        <f>+IF(Stammdaten!$C$20&gt;2,IF(ISNUMBER(Q52)=FALSE,"","FP"),"")</f>
        <v>FP</v>
      </c>
      <c r="L52" s="389" t="str">
        <f>+IF(Stammdaten!$C$20&gt;2,IF(ISNUMBER(Q52)=FALSE,"","WU"),"")</f>
        <v>WU</v>
      </c>
      <c r="M52" s="387"/>
      <c r="N52" s="388"/>
      <c r="O52" s="388"/>
      <c r="P52" s="388"/>
      <c r="Q52" s="393">
        <f>IF(OR($C$4=S51,S51&gt;$C$4),IF($C$2+(S51-$C$4)&lt;=$C$3,$C$2+(S51-$C$4),""),"")</f>
        <v>16</v>
      </c>
      <c r="R52" s="83"/>
      <c r="S52" s="105"/>
    </row>
    <row r="53" spans="1:19" ht="17.100000000000001" customHeight="1">
      <c r="A53" s="394" t="str">
        <f>IF(ISNUMBER(Q52)=FALSE,"","H-WR:")</f>
        <v>H-WR:</v>
      </c>
      <c r="B53" s="395" t="str">
        <f>+IF(ISNUMBER(Q52)=FALSE,"",Stammdaten!$C$17)</f>
        <v>Wertungsrichter(in) 1</v>
      </c>
      <c r="C53" s="395"/>
      <c r="D53" s="396"/>
      <c r="E53" s="396" t="e">
        <f ca="1">IF(ISBLANK(Q52),"",VLOOKUP(+Q52,'Erg Alle'!$B$6:$M$65,7,FALSE))</f>
        <v>#N/A</v>
      </c>
      <c r="F53" s="397" t="e">
        <f ca="1">IF(ISBLANK(Q52),"",VLOOKUP(+Q52,'Erg Alle'!$B$6:$M$65,8,FALSE))</f>
        <v>#N/A</v>
      </c>
      <c r="G53" s="394"/>
      <c r="H53" s="396" t="e">
        <f ca="1">IF(ISBLANK(Q52),"",VLOOKUP(+Q52,'Erg Alle'!$B$6:$M$65,9,FALSE))</f>
        <v>#N/A</v>
      </c>
      <c r="I53" s="397" t="e">
        <f ca="1">IF(ISBLANK(Q52),"",VLOOKUP(+Q52,'Erg Alle'!$B$6:$M$65,10,FALSE))</f>
        <v>#N/A</v>
      </c>
      <c r="J53" s="394"/>
      <c r="K53" s="396" t="e">
        <f ca="1">IF(ISBLANK(Q52),"",VLOOKUP(+Q52,'Erg Alle'!$B$6:$M$65,11,FALSE))</f>
        <v>#N/A</v>
      </c>
      <c r="L53" s="397" t="e">
        <f ca="1">IF(ISBLANK(Q52),"",VLOOKUP(+Q52,'Erg Alle'!$B$6:$M$65,12,FALSE))</f>
        <v>#N/A</v>
      </c>
      <c r="M53" s="395"/>
      <c r="N53" s="396"/>
      <c r="O53" s="396"/>
      <c r="P53" s="379"/>
      <c r="Q53" s="379"/>
      <c r="R53" s="82"/>
      <c r="S53" s="105"/>
    </row>
    <row r="54" spans="1:19" ht="18" customHeight="1">
      <c r="A54" s="398">
        <f>IF(ISNUMBER(Q55)=FALSE,"",Stammdaten!$C$4)</f>
        <v>44995</v>
      </c>
      <c r="B54" s="399" t="str">
        <f>IF(ISNUMBER(Q55)=FALSE,"",Stammdaten!$C$9)</f>
        <v>HSV Testverein</v>
      </c>
      <c r="C54" s="399"/>
      <c r="D54" s="400"/>
      <c r="E54" s="401" t="str">
        <f>IF(ISNUMBER(Q55)=FALSE,"","Name:")</f>
        <v>Name:</v>
      </c>
      <c r="F54" s="402" t="e">
        <f ca="1">IF(ISBLANK(Q55),"",VLOOKUP(+Q55,'Erg Alle'!$B$6:$M$65,2,FALSE))</f>
        <v>#N/A</v>
      </c>
      <c r="G54" s="400"/>
      <c r="H54" s="399"/>
      <c r="I54" s="399"/>
      <c r="J54" s="401" t="e">
        <f>IF(ISNUMBER(Q55)=FALSE,"",VLOOKUP(+Q55,Starter!$A$7:$G$66,5,FALSE))</f>
        <v>#N/A</v>
      </c>
      <c r="K54" s="720" t="e">
        <f>IF(ISNUMBER(Q55)=FALSE,"",VLOOKUP(+Q55,Starter!$A$7:$G$66,6,FALSE))</f>
        <v>#N/A</v>
      </c>
      <c r="L54" s="720"/>
      <c r="M54" s="401" t="str">
        <f>IF(ISNUMBER(Q55)=FALSE,"","Hund:")</f>
        <v>Hund:</v>
      </c>
      <c r="N54" s="402" t="e">
        <f ca="1">IF(ISBLANK(Q55),"",VLOOKUP(+Q55,'Erg Alle'!$B$6:$M$65,3,FALSE))</f>
        <v>#N/A</v>
      </c>
      <c r="O54" s="399"/>
      <c r="P54" s="400"/>
      <c r="Q54" s="383"/>
      <c r="S54" s="382">
        <v>17</v>
      </c>
    </row>
    <row r="55" spans="1:19" ht="13.05" customHeight="1">
      <c r="A55" s="386" t="str">
        <f>IF(ISNUMBER(Q55)=FALSE,"","Klasse:")</f>
        <v>Klasse:</v>
      </c>
      <c r="B55" s="387" t="e">
        <f ca="1">IF(ISBLANK(Q55),"",VLOOKUP(+Q55,'Erg Alle'!$B$6:$M$65,5,FALSE))</f>
        <v>#N/A</v>
      </c>
      <c r="C55" s="387"/>
      <c r="D55" s="387" t="str">
        <f>IF(ISNUMBER(Q55)=FALSE,"","Lauf 1:")</f>
        <v>Lauf 1:</v>
      </c>
      <c r="E55" s="388" t="str">
        <f>IF(ISNUMBER(Q55)=FALSE,"","FP")</f>
        <v>FP</v>
      </c>
      <c r="F55" s="389" t="str">
        <f>IF(ISNUMBER(Q55)=FALSE,"","WU")</f>
        <v>WU</v>
      </c>
      <c r="G55" s="387" t="str">
        <f>IF(ISNUMBER(Q55)=FALSE,"","Lauf 2:")</f>
        <v>Lauf 2:</v>
      </c>
      <c r="H55" s="388" t="str">
        <f>IF(ISNUMBER(Q55)=FALSE,"","FP")</f>
        <v>FP</v>
      </c>
      <c r="I55" s="389" t="str">
        <f>IF(ISNUMBER(Q55)=FALSE,"","WU")</f>
        <v>WU</v>
      </c>
      <c r="J55" s="387" t="str">
        <f>+IF(Stammdaten!$C$20&gt;2,IF(ISNUMBER(Q55)=FALSE,"","Lauf 3:"),"")</f>
        <v>Lauf 3:</v>
      </c>
      <c r="K55" s="388" t="str">
        <f>+IF(Stammdaten!$C$20&gt;2,IF(ISNUMBER(Q55)=FALSE,"","FP"),"")</f>
        <v>FP</v>
      </c>
      <c r="L55" s="389" t="str">
        <f>+IF(Stammdaten!$C$20&gt;2,IF(ISNUMBER(Q55)=FALSE,"","WU"),"")</f>
        <v>WU</v>
      </c>
      <c r="M55" s="387"/>
      <c r="N55" s="388"/>
      <c r="O55" s="388"/>
      <c r="P55" s="388"/>
      <c r="Q55" s="393">
        <f>IF(OR($C$4=S54,S54&gt;$C$4),IF($C$2+(S54-$C$4)&lt;=$C$3,$C$2+(S54-$C$4),""),"")</f>
        <v>17</v>
      </c>
      <c r="R55" s="83"/>
      <c r="S55" s="105"/>
    </row>
    <row r="56" spans="1:19" ht="17.100000000000001" customHeight="1">
      <c r="A56" s="394" t="str">
        <f>IF(ISNUMBER(Q55)=FALSE,"","H-WR:")</f>
        <v>H-WR:</v>
      </c>
      <c r="B56" s="395" t="str">
        <f>+IF(ISNUMBER(Q55)=FALSE,"",Stammdaten!$C$17)</f>
        <v>Wertungsrichter(in) 1</v>
      </c>
      <c r="C56" s="395"/>
      <c r="D56" s="396"/>
      <c r="E56" s="396" t="e">
        <f ca="1">IF(ISBLANK(Q55),"",VLOOKUP(+Q55,'Erg Alle'!$B$6:$M$65,7,FALSE))</f>
        <v>#N/A</v>
      </c>
      <c r="F56" s="397" t="e">
        <f ca="1">IF(ISBLANK(Q55),"",VLOOKUP(+Q55,'Erg Alle'!$B$6:$M$65,8,FALSE))</f>
        <v>#N/A</v>
      </c>
      <c r="G56" s="394"/>
      <c r="H56" s="396" t="e">
        <f ca="1">IF(ISBLANK(Q55),"",VLOOKUP(+Q55,'Erg Alle'!$B$6:$M$65,9,FALSE))</f>
        <v>#N/A</v>
      </c>
      <c r="I56" s="397" t="e">
        <f ca="1">IF(ISBLANK(Q55),"",VLOOKUP(+Q55,'Erg Alle'!$B$6:$M$65,10,FALSE))</f>
        <v>#N/A</v>
      </c>
      <c r="J56" s="394"/>
      <c r="K56" s="396" t="e">
        <f ca="1">IF(ISBLANK(Q55),"",VLOOKUP(+Q55,'Erg Alle'!$B$6:$M$65,11,FALSE))</f>
        <v>#N/A</v>
      </c>
      <c r="L56" s="397" t="e">
        <f ca="1">IF(ISBLANK(Q55),"",VLOOKUP(+Q55,'Erg Alle'!$B$6:$M$65,12,FALSE))</f>
        <v>#N/A</v>
      </c>
      <c r="M56" s="395"/>
      <c r="N56" s="396"/>
      <c r="O56" s="396"/>
      <c r="P56" s="379"/>
      <c r="Q56" s="379"/>
      <c r="R56" s="82"/>
      <c r="S56" s="105"/>
    </row>
    <row r="57" spans="1:19" ht="18" customHeight="1">
      <c r="A57" s="398">
        <f>IF(ISNUMBER(Q58)=FALSE,"",Stammdaten!$C$4)</f>
        <v>44995</v>
      </c>
      <c r="B57" s="399" t="str">
        <f>IF(ISNUMBER(Q58)=FALSE,"",Stammdaten!$C$9)</f>
        <v>HSV Testverein</v>
      </c>
      <c r="C57" s="399"/>
      <c r="D57" s="400"/>
      <c r="E57" s="401" t="str">
        <f>IF(ISNUMBER(Q58)=FALSE,"","Name:")</f>
        <v>Name:</v>
      </c>
      <c r="F57" s="402" t="e">
        <f ca="1">IF(ISBLANK(Q58),"",VLOOKUP(+Q58,'Erg Alle'!$B$6:$M$65,2,FALSE))</f>
        <v>#N/A</v>
      </c>
      <c r="G57" s="400"/>
      <c r="H57" s="399"/>
      <c r="I57" s="399"/>
      <c r="J57" s="401" t="e">
        <f>IF(ISNUMBER(Q58)=FALSE,"",VLOOKUP(+Q58,Starter!$A$7:$G$66,5,FALSE))</f>
        <v>#N/A</v>
      </c>
      <c r="K57" s="720" t="e">
        <f>IF(ISNUMBER(Q58)=FALSE,"",VLOOKUP(+Q58,Starter!$A$7:$G$66,6,FALSE))</f>
        <v>#N/A</v>
      </c>
      <c r="L57" s="720"/>
      <c r="M57" s="401" t="str">
        <f>IF(ISNUMBER(Q58)=FALSE,"","Hund:")</f>
        <v>Hund:</v>
      </c>
      <c r="N57" s="402" t="e">
        <f ca="1">IF(ISBLANK(Q58),"",VLOOKUP(+Q58,'Erg Alle'!$B$6:$M$65,3,FALSE))</f>
        <v>#N/A</v>
      </c>
      <c r="O57" s="399"/>
      <c r="P57" s="400"/>
      <c r="Q57" s="383"/>
      <c r="S57" s="382">
        <v>18</v>
      </c>
    </row>
    <row r="58" spans="1:19" ht="13.05" customHeight="1">
      <c r="A58" s="386" t="str">
        <f>IF(ISNUMBER(Q58)=FALSE,"","Klasse:")</f>
        <v>Klasse:</v>
      </c>
      <c r="B58" s="387" t="e">
        <f ca="1">IF(ISBLANK(Q58),"",VLOOKUP(+Q58,'Erg Alle'!$B$6:$M$65,5,FALSE))</f>
        <v>#N/A</v>
      </c>
      <c r="C58" s="387"/>
      <c r="D58" s="387" t="str">
        <f>IF(ISNUMBER(Q58)=FALSE,"","Lauf 1:")</f>
        <v>Lauf 1:</v>
      </c>
      <c r="E58" s="388" t="str">
        <f>IF(ISNUMBER(Q58)=FALSE,"","FP")</f>
        <v>FP</v>
      </c>
      <c r="F58" s="389" t="str">
        <f>IF(ISNUMBER(Q58)=FALSE,"","WU")</f>
        <v>WU</v>
      </c>
      <c r="G58" s="387" t="str">
        <f>IF(ISNUMBER(Q58)=FALSE,"","Lauf 2:")</f>
        <v>Lauf 2:</v>
      </c>
      <c r="H58" s="388" t="str">
        <f>IF(ISNUMBER(Q58)=FALSE,"","FP")</f>
        <v>FP</v>
      </c>
      <c r="I58" s="389" t="str">
        <f>IF(ISNUMBER(Q58)=FALSE,"","WU")</f>
        <v>WU</v>
      </c>
      <c r="J58" s="387" t="str">
        <f>+IF(Stammdaten!$C$20&gt;2,IF(ISNUMBER(Q58)=FALSE,"","Lauf 3:"),"")</f>
        <v>Lauf 3:</v>
      </c>
      <c r="K58" s="388" t="str">
        <f>+IF(Stammdaten!$C$20&gt;2,IF(ISNUMBER(Q58)=FALSE,"","FP"),"")</f>
        <v>FP</v>
      </c>
      <c r="L58" s="389" t="str">
        <f>+IF(Stammdaten!$C$20&gt;2,IF(ISNUMBER(Q58)=FALSE,"","WU"),"")</f>
        <v>WU</v>
      </c>
      <c r="M58" s="387"/>
      <c r="N58" s="388"/>
      <c r="O58" s="388"/>
      <c r="P58" s="388"/>
      <c r="Q58" s="393">
        <f>IF(OR($C$4=S57,S57&gt;$C$4),IF($C$2+(S57-$C$4)&lt;=$C$3,$C$2+(S57-$C$4),""),"")</f>
        <v>18</v>
      </c>
      <c r="R58" s="83"/>
      <c r="S58" s="105"/>
    </row>
    <row r="59" spans="1:19" ht="17.100000000000001" customHeight="1">
      <c r="A59" s="394" t="str">
        <f>IF(ISNUMBER(Q58)=FALSE,"","H-WR:")</f>
        <v>H-WR:</v>
      </c>
      <c r="B59" s="395" t="str">
        <f>+IF(ISNUMBER(Q58)=FALSE,"",Stammdaten!$C$17)</f>
        <v>Wertungsrichter(in) 1</v>
      </c>
      <c r="C59" s="395"/>
      <c r="D59" s="396"/>
      <c r="E59" s="396" t="e">
        <f ca="1">IF(ISBLANK(Q58),"",VLOOKUP(+Q58,'Erg Alle'!$B$6:$M$65,7,FALSE))</f>
        <v>#N/A</v>
      </c>
      <c r="F59" s="397" t="e">
        <f ca="1">IF(ISBLANK(Q58),"",VLOOKUP(+Q58,'Erg Alle'!$B$6:$M$65,8,FALSE))</f>
        <v>#N/A</v>
      </c>
      <c r="G59" s="394"/>
      <c r="H59" s="396" t="e">
        <f ca="1">IF(ISBLANK(Q58),"",VLOOKUP(+Q58,'Erg Alle'!$B$6:$M$65,9,FALSE))</f>
        <v>#N/A</v>
      </c>
      <c r="I59" s="397" t="e">
        <f ca="1">IF(ISBLANK(Q58),"",VLOOKUP(+Q58,'Erg Alle'!$B$6:$M$65,10,FALSE))</f>
        <v>#N/A</v>
      </c>
      <c r="J59" s="394"/>
      <c r="K59" s="396" t="e">
        <f ca="1">IF(ISBLANK(Q58),"",VLOOKUP(+Q58,'Erg Alle'!$B$6:$M$65,11,FALSE))</f>
        <v>#N/A</v>
      </c>
      <c r="L59" s="397" t="e">
        <f ca="1">IF(ISBLANK(Q58),"",VLOOKUP(+Q58,'Erg Alle'!$B$6:$M$65,12,FALSE))</f>
        <v>#N/A</v>
      </c>
      <c r="M59" s="395"/>
      <c r="N59" s="396"/>
      <c r="O59" s="396"/>
      <c r="P59" s="379"/>
      <c r="Q59" s="379"/>
      <c r="R59" s="82"/>
      <c r="S59" s="105"/>
    </row>
    <row r="60" spans="1:19" ht="18" customHeight="1">
      <c r="A60" s="398">
        <f>IF(ISNUMBER(Q61)=FALSE,"",Stammdaten!$C$4)</f>
        <v>44995</v>
      </c>
      <c r="B60" s="399" t="str">
        <f>IF(ISNUMBER(Q61)=FALSE,"",Stammdaten!$C$9)</f>
        <v>HSV Testverein</v>
      </c>
      <c r="C60" s="399"/>
      <c r="D60" s="400"/>
      <c r="E60" s="401" t="str">
        <f>IF(ISNUMBER(Q61)=FALSE,"","Name:")</f>
        <v>Name:</v>
      </c>
      <c r="F60" s="402" t="e">
        <f ca="1">IF(ISBLANK(Q61),"",VLOOKUP(+Q61,'Erg Alle'!$B$6:$M$65,2,FALSE))</f>
        <v>#N/A</v>
      </c>
      <c r="G60" s="400"/>
      <c r="H60" s="399"/>
      <c r="I60" s="399"/>
      <c r="J60" s="401" t="e">
        <f>IF(ISNUMBER(Q61)=FALSE,"",VLOOKUP(+Q61,Starter!$A$7:$G$66,5,FALSE))</f>
        <v>#N/A</v>
      </c>
      <c r="K60" s="720" t="e">
        <f>IF(ISNUMBER(Q61)=FALSE,"",VLOOKUP(+Q61,Starter!$A$7:$G$66,6,FALSE))</f>
        <v>#N/A</v>
      </c>
      <c r="L60" s="720"/>
      <c r="M60" s="401" t="str">
        <f>IF(ISNUMBER(Q61)=FALSE,"","Hund:")</f>
        <v>Hund:</v>
      </c>
      <c r="N60" s="402" t="e">
        <f ca="1">IF(ISBLANK(Q61),"",VLOOKUP(+Q61,'Erg Alle'!$B$6:$M$65,3,FALSE))</f>
        <v>#N/A</v>
      </c>
      <c r="O60" s="399"/>
      <c r="P60" s="400"/>
      <c r="Q60" s="383"/>
      <c r="S60" s="382">
        <v>19</v>
      </c>
    </row>
    <row r="61" spans="1:19" ht="13.05" customHeight="1">
      <c r="A61" s="386" t="str">
        <f>IF(ISNUMBER(Q61)=FALSE,"","Klasse:")</f>
        <v>Klasse:</v>
      </c>
      <c r="B61" s="387" t="e">
        <f ca="1">IF(ISBLANK(Q61),"",VLOOKUP(+Q61,'Erg Alle'!$B$6:$M$65,5,FALSE))</f>
        <v>#N/A</v>
      </c>
      <c r="C61" s="387"/>
      <c r="D61" s="387" t="str">
        <f>IF(ISNUMBER(Q61)=FALSE,"","Lauf 1:")</f>
        <v>Lauf 1:</v>
      </c>
      <c r="E61" s="388" t="str">
        <f>IF(ISNUMBER(Q61)=FALSE,"","FP")</f>
        <v>FP</v>
      </c>
      <c r="F61" s="389" t="str">
        <f>IF(ISNUMBER(Q61)=FALSE,"","WU")</f>
        <v>WU</v>
      </c>
      <c r="G61" s="387" t="str">
        <f>IF(ISNUMBER(Q61)=FALSE,"","Lauf 2:")</f>
        <v>Lauf 2:</v>
      </c>
      <c r="H61" s="388" t="str">
        <f>IF(ISNUMBER(Q61)=FALSE,"","FP")</f>
        <v>FP</v>
      </c>
      <c r="I61" s="389" t="str">
        <f>IF(ISNUMBER(Q61)=FALSE,"","WU")</f>
        <v>WU</v>
      </c>
      <c r="J61" s="387" t="str">
        <f>+IF(Stammdaten!$C$20&gt;2,IF(ISNUMBER(Q61)=FALSE,"","Lauf 3:"),"")</f>
        <v>Lauf 3:</v>
      </c>
      <c r="K61" s="388" t="str">
        <f>+IF(Stammdaten!$C$20&gt;2,IF(ISNUMBER(Q61)=FALSE,"","FP"),"")</f>
        <v>FP</v>
      </c>
      <c r="L61" s="389" t="str">
        <f>+IF(Stammdaten!$C$20&gt;2,IF(ISNUMBER(Q61)=FALSE,"","WU"),"")</f>
        <v>WU</v>
      </c>
      <c r="M61" s="387"/>
      <c r="N61" s="388"/>
      <c r="O61" s="388"/>
      <c r="P61" s="388"/>
      <c r="Q61" s="393">
        <f>IF(OR($C$4=S60,S60&gt;$C$4),IF($C$2+(S60-$C$4)&lt;=$C$3,$C$2+(S60-$C$4),""),"")</f>
        <v>19</v>
      </c>
      <c r="R61" s="83"/>
      <c r="S61" s="105"/>
    </row>
    <row r="62" spans="1:19" ht="17.100000000000001" customHeight="1">
      <c r="A62" s="394" t="str">
        <f>IF(ISNUMBER(Q61)=FALSE,"","H-WR:")</f>
        <v>H-WR:</v>
      </c>
      <c r="B62" s="395" t="str">
        <f>+IF(ISNUMBER(Q61)=FALSE,"",Stammdaten!$C$17)</f>
        <v>Wertungsrichter(in) 1</v>
      </c>
      <c r="C62" s="395"/>
      <c r="D62" s="396"/>
      <c r="E62" s="396" t="e">
        <f ca="1">IF(ISBLANK(Q61),"",VLOOKUP(+Q61,'Erg Alle'!$B$6:$M$65,7,FALSE))</f>
        <v>#N/A</v>
      </c>
      <c r="F62" s="397" t="e">
        <f ca="1">IF(ISBLANK(Q61),"",VLOOKUP(+Q61,'Erg Alle'!$B$6:$M$65,8,FALSE))</f>
        <v>#N/A</v>
      </c>
      <c r="G62" s="394"/>
      <c r="H62" s="396" t="e">
        <f ca="1">IF(ISBLANK(Q61),"",VLOOKUP(+Q61,'Erg Alle'!$B$6:$M$65,9,FALSE))</f>
        <v>#N/A</v>
      </c>
      <c r="I62" s="397" t="e">
        <f ca="1">IF(ISBLANK(Q61),"",VLOOKUP(+Q61,'Erg Alle'!$B$6:$M$65,10,FALSE))</f>
        <v>#N/A</v>
      </c>
      <c r="J62" s="394"/>
      <c r="K62" s="396" t="e">
        <f ca="1">IF(ISBLANK(Q61),"",VLOOKUP(+Q61,'Erg Alle'!$B$6:$M$65,11,FALSE))</f>
        <v>#N/A</v>
      </c>
      <c r="L62" s="397" t="e">
        <f ca="1">IF(ISBLANK(Q61),"",VLOOKUP(+Q61,'Erg Alle'!$B$6:$M$65,12,FALSE))</f>
        <v>#N/A</v>
      </c>
      <c r="M62" s="395"/>
      <c r="N62" s="396"/>
      <c r="O62" s="396"/>
      <c r="P62" s="379"/>
      <c r="Q62" s="379"/>
      <c r="R62" s="82"/>
      <c r="S62" s="105"/>
    </row>
  </sheetData>
  <sheetProtection algorithmName="SHA-512" hashValue="QclsDt6lns3+B2NTe+S3LcpJd3GgtpTTRdO/4+F9DHSTmvxaSw+l8B5TFMLDhQMfndEWwCK1gysY2jeB338Cwg==" saltValue="9EyIYUxth58+mCjp92jB6Q==" spinCount="100000" sheet="1" objects="1" scenarios="1"/>
  <mergeCells count="19">
    <mergeCell ref="K60:L60"/>
    <mergeCell ref="K42:L42"/>
    <mergeCell ref="K45:L45"/>
    <mergeCell ref="K48:L48"/>
    <mergeCell ref="K51:L51"/>
    <mergeCell ref="K54:L54"/>
    <mergeCell ref="K57:L57"/>
    <mergeCell ref="K39:L39"/>
    <mergeCell ref="K6:L6"/>
    <mergeCell ref="K9:L9"/>
    <mergeCell ref="K12:L12"/>
    <mergeCell ref="K15:L15"/>
    <mergeCell ref="K18:L18"/>
    <mergeCell ref="K21:L21"/>
    <mergeCell ref="K24:L24"/>
    <mergeCell ref="K27:L27"/>
    <mergeCell ref="K30:L30"/>
    <mergeCell ref="K33:L33"/>
    <mergeCell ref="K36:L36"/>
  </mergeCells>
  <pageMargins left="0.47244094488188981" right="0.47244094488188981" top="0.19685039370078741" bottom="0.11811023622047245" header="0.15748031496062992" footer="0.19685039370078741"/>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65"/>
  <sheetViews>
    <sheetView showGridLines="0" zoomScaleNormal="100" workbookViewId="0">
      <selection activeCell="C2" sqref="C2"/>
    </sheetView>
  </sheetViews>
  <sheetFormatPr baseColWidth="10" defaultColWidth="11.44140625" defaultRowHeight="14.4"/>
  <cols>
    <col min="1" max="1" width="8.5546875" style="49" customWidth="1"/>
    <col min="2" max="2" width="5.44140625" style="49" customWidth="1"/>
    <col min="3" max="3" width="6" style="49" customWidth="1"/>
    <col min="4" max="4" width="5.5546875" style="76" customWidth="1"/>
    <col min="5" max="6" width="5.21875" style="49" customWidth="1"/>
    <col min="7" max="7" width="5.5546875" style="76" customWidth="1"/>
    <col min="8" max="9" width="5.21875" style="49" customWidth="1"/>
    <col min="10" max="10" width="5.5546875" style="49" customWidth="1"/>
    <col min="11" max="12" width="5.21875" style="49" customWidth="1"/>
    <col min="13" max="13" width="5.5546875" style="49" customWidth="1"/>
    <col min="14" max="15" width="5.21875" style="49" customWidth="1"/>
    <col min="16" max="16" width="8.44140625" style="49" customWidth="1"/>
    <col min="17" max="17" width="8.5546875" style="77" customWidth="1"/>
    <col min="18" max="18" width="3.5546875" style="77" customWidth="1"/>
    <col min="19" max="19" width="8.44140625" style="56" bestFit="1" customWidth="1"/>
    <col min="20" max="16384" width="11.44140625" style="49"/>
  </cols>
  <sheetData>
    <row r="1" spans="1:19" s="50" customFormat="1" ht="13.8">
      <c r="A1" s="403" t="s">
        <v>165</v>
      </c>
      <c r="B1" s="403"/>
      <c r="C1" s="403"/>
      <c r="D1" s="404"/>
      <c r="E1" s="403"/>
      <c r="F1" s="403"/>
      <c r="G1" s="404"/>
      <c r="H1" s="403"/>
      <c r="I1" s="403"/>
      <c r="J1" s="403"/>
      <c r="K1" s="403"/>
      <c r="L1" s="403"/>
      <c r="M1" s="403"/>
      <c r="N1" s="403"/>
      <c r="O1" s="403"/>
      <c r="P1" s="403"/>
      <c r="Q1" s="405"/>
      <c r="R1" s="405"/>
      <c r="S1" s="404"/>
    </row>
    <row r="2" spans="1:19" s="50" customFormat="1">
      <c r="A2" s="403" t="s">
        <v>16</v>
      </c>
      <c r="B2" s="403"/>
      <c r="C2" s="382">
        <v>1</v>
      </c>
      <c r="D2" s="404"/>
      <c r="E2" s="403"/>
      <c r="F2" s="406" t="s">
        <v>163</v>
      </c>
      <c r="G2" s="404"/>
      <c r="H2" s="403"/>
      <c r="I2" s="403"/>
      <c r="J2" s="403"/>
      <c r="K2" s="403"/>
      <c r="L2" s="403"/>
      <c r="M2" s="446" t="s">
        <v>222</v>
      </c>
      <c r="N2" s="403"/>
      <c r="O2" s="403"/>
      <c r="P2" s="403"/>
      <c r="Q2" s="405"/>
      <c r="R2" s="405"/>
      <c r="S2" s="404"/>
    </row>
    <row r="3" spans="1:19" s="50" customFormat="1" ht="13.8">
      <c r="A3" s="403" t="s">
        <v>17</v>
      </c>
      <c r="B3" s="403"/>
      <c r="C3" s="382">
        <v>20</v>
      </c>
      <c r="D3" s="404"/>
      <c r="E3" s="403"/>
      <c r="F3" s="438" t="s">
        <v>174</v>
      </c>
      <c r="G3" s="404"/>
      <c r="H3" s="403"/>
      <c r="I3" s="403"/>
      <c r="J3" s="403"/>
      <c r="K3" s="403"/>
      <c r="L3" s="403"/>
      <c r="M3" s="446" t="s">
        <v>221</v>
      </c>
      <c r="N3" s="403"/>
      <c r="O3" s="403"/>
      <c r="P3" s="403"/>
      <c r="Q3" s="405"/>
      <c r="R3" s="405"/>
      <c r="S3" s="404" t="s">
        <v>27</v>
      </c>
    </row>
    <row r="4" spans="1:19" s="50" customFormat="1" ht="13.8">
      <c r="A4" s="403" t="s">
        <v>164</v>
      </c>
      <c r="B4" s="403"/>
      <c r="C4" s="382">
        <v>1</v>
      </c>
      <c r="D4" s="404"/>
      <c r="E4" s="403"/>
      <c r="F4" s="403"/>
      <c r="G4" s="404"/>
      <c r="H4" s="403"/>
      <c r="I4" s="403"/>
      <c r="J4" s="403"/>
      <c r="K4" s="403"/>
      <c r="L4" s="403"/>
      <c r="M4" s="403"/>
      <c r="N4" s="403"/>
      <c r="O4" s="403"/>
      <c r="P4" s="403"/>
      <c r="Q4" s="407" t="s">
        <v>26</v>
      </c>
      <c r="R4" s="408"/>
      <c r="S4" s="404" t="s">
        <v>28</v>
      </c>
    </row>
    <row r="5" spans="1:19" ht="10.050000000000001" customHeight="1">
      <c r="Q5" s="82"/>
      <c r="R5" s="82"/>
    </row>
    <row r="6" spans="1:19" ht="16.5" customHeight="1">
      <c r="A6" s="398">
        <f>IF(ISNUMBER(Q7)=FALSE,"",Stammdaten!$C$4)</f>
        <v>44995</v>
      </c>
      <c r="B6" s="399" t="str">
        <f>IF(ISNUMBER(Q7)=FALSE,"",Stammdaten!$C$9)</f>
        <v>HSV Testverein</v>
      </c>
      <c r="C6" s="399"/>
      <c r="D6" s="400"/>
      <c r="E6" s="401" t="str">
        <f>IF(ISNUMBER(Q7)=FALSE,"","Name:")</f>
        <v>Name:</v>
      </c>
      <c r="F6" s="402" t="e">
        <f ca="1">IF(ISBLANK(Q7),"",VLOOKUP(+Q7,'Erg Alle'!$B$6:$M$65,2,FALSE))</f>
        <v>#N/A</v>
      </c>
      <c r="G6" s="400"/>
      <c r="H6" s="399"/>
      <c r="I6" s="399"/>
      <c r="J6" s="401" t="e">
        <f>IF(ISNUMBER(Q7)=FALSE,"",VLOOKUP(+Q7,Starter!$A$7:$G$66,5,FALSE))</f>
        <v>#N/A</v>
      </c>
      <c r="K6" s="720" t="e">
        <f>IF(ISNUMBER(Q7)=FALSE,"",VLOOKUP(+Q7,Starter!$A$7:$G$66,6,FALSE))</f>
        <v>#N/A</v>
      </c>
      <c r="L6" s="720"/>
      <c r="M6" s="401" t="str">
        <f>IF(ISNUMBER(Q7)=FALSE,"","Hund:")</f>
        <v>Hund:</v>
      </c>
      <c r="N6" s="402" t="e">
        <f ca="1">IF(ISBLANK(Q7),"",VLOOKUP(+Q7,'Erg Alle'!$B$6:$M$65,3,FALSE))</f>
        <v>#N/A</v>
      </c>
      <c r="O6" s="399"/>
      <c r="P6" s="400"/>
      <c r="Q6" s="383"/>
      <c r="S6" s="382">
        <v>1</v>
      </c>
    </row>
    <row r="7" spans="1:19" ht="13.05" customHeight="1">
      <c r="A7" s="386" t="str">
        <f>IF(ISNUMBER(Q7)=FALSE,"","Klasse:")</f>
        <v>Klasse:</v>
      </c>
      <c r="B7" s="387" t="e">
        <f ca="1">IF(ISBLANK(Q7),"",VLOOKUP(+Q7,'Erg Alle'!$B$6:$M$65,5,FALSE))</f>
        <v>#N/A</v>
      </c>
      <c r="C7" s="387"/>
      <c r="D7" s="387" t="str">
        <f>IF(ISNUMBER(Q7)=FALSE,"","Lauf 1:")</f>
        <v>Lauf 1:</v>
      </c>
      <c r="E7" s="388" t="str">
        <f>IF(ISNUMBER(Q7)=FALSE,"","FP")</f>
        <v>FP</v>
      </c>
      <c r="F7" s="389" t="str">
        <f>IF(ISNUMBER(Q7)=FALSE,"","WU")</f>
        <v>WU</v>
      </c>
      <c r="G7" s="387" t="str">
        <f>IF(ISNUMBER(Q7)=FALSE,"","Lauf 2:")</f>
        <v>Lauf 2:</v>
      </c>
      <c r="H7" s="388" t="str">
        <f>IF(ISNUMBER(Q7)=FALSE,"","FP")</f>
        <v>FP</v>
      </c>
      <c r="I7" s="389" t="str">
        <f>IF(ISNUMBER(Q7)=FALSE,"","WU")</f>
        <v>WU</v>
      </c>
      <c r="J7" s="387" t="str">
        <f>+IF(Stammdaten!$C$20&gt;2,IF(ISNUMBER(Q7)=FALSE,"","Lauf 3:"),"")</f>
        <v>Lauf 3:</v>
      </c>
      <c r="K7" s="388" t="str">
        <f>+IF(Stammdaten!$C$20&gt;2,IF(ISNUMBER(Q7)=FALSE,"","FP"),"")</f>
        <v>FP</v>
      </c>
      <c r="L7" s="389" t="str">
        <f>+IF(Stammdaten!$C$20&gt;2,IF(ISNUMBER(Q7)=FALSE,"","WU"),"")</f>
        <v>WU</v>
      </c>
      <c r="M7" s="387"/>
      <c r="N7" s="388"/>
      <c r="O7" s="388"/>
      <c r="P7" s="388"/>
      <c r="Q7" s="393">
        <f>IF(OR($C$4=S6,S6&gt;$C$4),IF($C$2+(S6-$C$4)&lt;=$C$3,$C$2+(S6-$C$4),""),"")</f>
        <v>1</v>
      </c>
      <c r="R7" s="83"/>
      <c r="S7" s="105"/>
    </row>
    <row r="8" spans="1:19" ht="15" customHeight="1">
      <c r="A8" s="394" t="str">
        <f>IF(ISNUMBER(Q7)=FALSE,"","H-WR:")</f>
        <v>H-WR:</v>
      </c>
      <c r="B8" s="395" t="str">
        <f>IF(ISNUMBER(Q7)=FALSE,"",Stammdaten!$C$17)</f>
        <v>Wertungsrichter(in) 1</v>
      </c>
      <c r="C8" s="395"/>
      <c r="D8" s="396"/>
      <c r="E8" s="396" t="e">
        <f ca="1">IF(ISBLANK(Q7),"",VLOOKUP(+Q7,'Erg Alle'!$B$6:$M$65,7,FALSE))</f>
        <v>#N/A</v>
      </c>
      <c r="F8" s="397" t="e">
        <f ca="1">IF(ISBLANK(Q7),"",VLOOKUP(+Q7,'Erg Alle'!$B$6:$M$65,8,FALSE))</f>
        <v>#N/A</v>
      </c>
      <c r="G8" s="394"/>
      <c r="H8" s="396" t="e">
        <f ca="1">IF(ISBLANK(Q7),"",VLOOKUP(+Q7,'Erg Alle'!$B$6:$M$65,9,FALSE))</f>
        <v>#N/A</v>
      </c>
      <c r="I8" s="397" t="e">
        <f ca="1">IF(ISBLANK(Q7),"",VLOOKUP(+Q7,'Erg Alle'!$B$6:$M$65,10,FALSE))</f>
        <v>#N/A</v>
      </c>
      <c r="J8" s="394"/>
      <c r="K8" s="396" t="e">
        <f ca="1">IF(ISBLANK(Q7),"",VLOOKUP(+Q7,'Erg Alle'!$B$6:$M$65,11,FALSE))</f>
        <v>#N/A</v>
      </c>
      <c r="L8" s="397" t="e">
        <f ca="1">IF(ISBLANK(Q7),"",VLOOKUP(+Q7,'Erg Alle'!$B$6:$M$65,12,FALSE))</f>
        <v>#N/A</v>
      </c>
      <c r="M8" s="395"/>
      <c r="N8" s="396"/>
      <c r="O8" s="396"/>
      <c r="P8" s="379"/>
      <c r="Q8" s="379"/>
      <c r="R8" s="82"/>
      <c r="S8" s="105"/>
    </row>
    <row r="9" spans="1:19" ht="16.5" customHeight="1">
      <c r="A9" s="398">
        <f>IF(ISNUMBER(Q10)=FALSE,"",Stammdaten!$C$4)</f>
        <v>44995</v>
      </c>
      <c r="B9" s="399" t="str">
        <f>IF(ISNUMBER(Q10)=FALSE,"",Stammdaten!$C$9)</f>
        <v>HSV Testverein</v>
      </c>
      <c r="C9" s="399"/>
      <c r="D9" s="400"/>
      <c r="E9" s="401" t="str">
        <f>IF(ISNUMBER(Q10)=FALSE,"","Name:")</f>
        <v>Name:</v>
      </c>
      <c r="F9" s="402" t="e">
        <f ca="1">IF(ISBLANK(Q10),"",VLOOKUP(+Q10,'Erg Alle'!$B$6:$M$65,2,FALSE))</f>
        <v>#N/A</v>
      </c>
      <c r="G9" s="400"/>
      <c r="H9" s="399"/>
      <c r="I9" s="399"/>
      <c r="J9" s="401" t="e">
        <f>IF(ISNUMBER(Q10)=FALSE,"",VLOOKUP(+Q10,Starter!$A$7:$G$66,5,FALSE))</f>
        <v>#N/A</v>
      </c>
      <c r="K9" s="720" t="e">
        <f>IF(ISNUMBER(Q10)=FALSE,"",VLOOKUP(+Q10,Starter!$A$7:$G$66,6,FALSE))</f>
        <v>#N/A</v>
      </c>
      <c r="L9" s="720"/>
      <c r="M9" s="401" t="str">
        <f>IF(ISNUMBER(Q10)=FALSE,"","Hund:")</f>
        <v>Hund:</v>
      </c>
      <c r="N9" s="402" t="e">
        <f ca="1">IF(ISBLANK(Q10),"",VLOOKUP(+Q10,'Erg Alle'!$B$6:$M$65,3,FALSE))</f>
        <v>#N/A</v>
      </c>
      <c r="O9" s="399"/>
      <c r="P9" s="400"/>
      <c r="Q9" s="383"/>
      <c r="S9" s="382">
        <v>2</v>
      </c>
    </row>
    <row r="10" spans="1:19" ht="13.05" customHeight="1">
      <c r="A10" s="386" t="str">
        <f>IF(ISNUMBER(Q10)=FALSE,"","Klasse:")</f>
        <v>Klasse:</v>
      </c>
      <c r="B10" s="387" t="e">
        <f ca="1">IF(ISBLANK(Q10),"",VLOOKUP(+Q10,'Erg Alle'!$B$6:$M$65,5,FALSE))</f>
        <v>#N/A</v>
      </c>
      <c r="C10" s="387"/>
      <c r="D10" s="387" t="str">
        <f>IF(ISNUMBER(Q10)=FALSE,"","Lauf 1:")</f>
        <v>Lauf 1:</v>
      </c>
      <c r="E10" s="388" t="str">
        <f>IF(ISNUMBER(Q10)=FALSE,"","FP")</f>
        <v>FP</v>
      </c>
      <c r="F10" s="389" t="str">
        <f>IF(ISNUMBER(Q10)=FALSE,"","WU")</f>
        <v>WU</v>
      </c>
      <c r="G10" s="387" t="str">
        <f>IF(ISNUMBER(Q10)=FALSE,"","Lauf 2:")</f>
        <v>Lauf 2:</v>
      </c>
      <c r="H10" s="388" t="str">
        <f>IF(ISNUMBER(Q10)=FALSE,"","FP")</f>
        <v>FP</v>
      </c>
      <c r="I10" s="389" t="str">
        <f>IF(ISNUMBER(Q10)=FALSE,"","WU")</f>
        <v>WU</v>
      </c>
      <c r="J10" s="387" t="str">
        <f>+IF(Stammdaten!$C$20&gt;2,IF(ISNUMBER(Q10)=FALSE,"","Lauf 3:"),"")</f>
        <v>Lauf 3:</v>
      </c>
      <c r="K10" s="388" t="str">
        <f>+IF(Stammdaten!$C$20&gt;2,IF(ISNUMBER(Q10)=FALSE,"","FP"),"")</f>
        <v>FP</v>
      </c>
      <c r="L10" s="389" t="str">
        <f>+IF(Stammdaten!$C$20&gt;2,IF(ISNUMBER(Q10)=FALSE,"","WU"),"")</f>
        <v>WU</v>
      </c>
      <c r="M10" s="387"/>
      <c r="N10" s="388"/>
      <c r="O10" s="388"/>
      <c r="P10" s="388"/>
      <c r="Q10" s="393">
        <f>IF(OR($C$4=S9,S9&gt;$C$4),IF($C$2+(S9-$C$4)&lt;=$C$3,$C$2+(S9-$C$4),""),"")</f>
        <v>2</v>
      </c>
      <c r="R10" s="83"/>
      <c r="S10" s="105"/>
    </row>
    <row r="11" spans="1:19" ht="15" customHeight="1">
      <c r="A11" s="394" t="str">
        <f>IF(ISNUMBER(Q10)=FALSE,"","H-WR:")</f>
        <v>H-WR:</v>
      </c>
      <c r="B11" s="395" t="str">
        <f>+IF(ISNUMBER(Q10)=FALSE,"",Stammdaten!$C$17)</f>
        <v>Wertungsrichter(in) 1</v>
      </c>
      <c r="C11" s="395"/>
      <c r="D11" s="396"/>
      <c r="E11" s="396" t="e">
        <f ca="1">IF(ISBLANK(Q10),"",VLOOKUP(+Q10,'Erg Alle'!$B$6:$M$65,7,FALSE))</f>
        <v>#N/A</v>
      </c>
      <c r="F11" s="397" t="e">
        <f ca="1">IF(ISBLANK(Q10),"",VLOOKUP(+Q10,'Erg Alle'!$B$6:$M$65,8,FALSE))</f>
        <v>#N/A</v>
      </c>
      <c r="G11" s="394"/>
      <c r="H11" s="396" t="e">
        <f ca="1">IF(ISBLANK(Q10),"",VLOOKUP(+Q10,'Erg Alle'!$B$6:$M$65,9,FALSE))</f>
        <v>#N/A</v>
      </c>
      <c r="I11" s="397" t="e">
        <f ca="1">IF(ISBLANK(Q10),"",VLOOKUP(+Q10,'Erg Alle'!$B$6:$M$65,10,FALSE))</f>
        <v>#N/A</v>
      </c>
      <c r="J11" s="394"/>
      <c r="K11" s="396" t="e">
        <f ca="1">IF(ISBLANK(Q10),"",VLOOKUP(+Q10,'Erg Alle'!$B$6:$M$65,11,FALSE))</f>
        <v>#N/A</v>
      </c>
      <c r="L11" s="397" t="e">
        <f ca="1">IF(ISBLANK(Q10),"",VLOOKUP(+Q10,'Erg Alle'!$B$6:$M$65,12,FALSE))</f>
        <v>#N/A</v>
      </c>
      <c r="M11" s="395"/>
      <c r="N11" s="396"/>
      <c r="O11" s="396"/>
      <c r="P11" s="379"/>
      <c r="Q11" s="379"/>
      <c r="R11" s="82"/>
      <c r="S11" s="105"/>
    </row>
    <row r="12" spans="1:19" ht="16.5" customHeight="1">
      <c r="A12" s="398">
        <f>IF(ISNUMBER(Q13)=FALSE,"",Stammdaten!$C$4)</f>
        <v>44995</v>
      </c>
      <c r="B12" s="399" t="str">
        <f>IF(ISNUMBER(Q13)=FALSE,"",Stammdaten!$C$9)</f>
        <v>HSV Testverein</v>
      </c>
      <c r="C12" s="399"/>
      <c r="D12" s="400"/>
      <c r="E12" s="401" t="str">
        <f>IF(ISNUMBER(Q13)=FALSE,"","Name:")</f>
        <v>Name:</v>
      </c>
      <c r="F12" s="402" t="e">
        <f ca="1">IF(ISBLANK(Q13),"",VLOOKUP(+Q13,'Erg Alle'!$B$6:$M$65,2,FALSE))</f>
        <v>#N/A</v>
      </c>
      <c r="G12" s="400"/>
      <c r="H12" s="399"/>
      <c r="I12" s="399"/>
      <c r="J12" s="401" t="e">
        <f>IF(ISNUMBER(Q13)=FALSE,"",VLOOKUP(+Q13,Starter!$A$7:$G$66,5,FALSE))</f>
        <v>#N/A</v>
      </c>
      <c r="K12" s="720" t="e">
        <f>IF(ISNUMBER(Q13)=FALSE,"",VLOOKUP(+Q13,Starter!$A$7:$G$66,6,FALSE))</f>
        <v>#N/A</v>
      </c>
      <c r="L12" s="720"/>
      <c r="M12" s="401" t="str">
        <f>IF(ISNUMBER(Q13)=FALSE,"","Hund:")</f>
        <v>Hund:</v>
      </c>
      <c r="N12" s="402" t="e">
        <f ca="1">IF(ISBLANK(Q13),"",VLOOKUP(+Q13,'Erg Alle'!$B$6:$M$65,3,FALSE))</f>
        <v>#N/A</v>
      </c>
      <c r="O12" s="399"/>
      <c r="P12" s="400"/>
      <c r="Q12" s="383"/>
      <c r="S12" s="382">
        <v>3</v>
      </c>
    </row>
    <row r="13" spans="1:19" ht="13.05" customHeight="1">
      <c r="A13" s="386" t="str">
        <f>IF(ISNUMBER(Q13)=FALSE,"","Klasse:")</f>
        <v>Klasse:</v>
      </c>
      <c r="B13" s="387" t="e">
        <f ca="1">IF(ISBLANK(Q13),"",VLOOKUP(+Q13,'Erg Alle'!$B$6:$M$65,5,FALSE))</f>
        <v>#N/A</v>
      </c>
      <c r="C13" s="387"/>
      <c r="D13" s="387" t="str">
        <f>IF(ISNUMBER(Q13)=FALSE,"","Lauf 1:")</f>
        <v>Lauf 1:</v>
      </c>
      <c r="E13" s="388" t="str">
        <f>IF(ISNUMBER(Q13)=FALSE,"","FP")</f>
        <v>FP</v>
      </c>
      <c r="F13" s="389" t="str">
        <f>IF(ISNUMBER(Q13)=FALSE,"","WU")</f>
        <v>WU</v>
      </c>
      <c r="G13" s="387" t="str">
        <f>IF(ISNUMBER(Q13)=FALSE,"","Lauf 2:")</f>
        <v>Lauf 2:</v>
      </c>
      <c r="H13" s="388" t="str">
        <f>IF(ISNUMBER(Q13)=FALSE,"","FP")</f>
        <v>FP</v>
      </c>
      <c r="I13" s="389" t="str">
        <f>IF(ISNUMBER(Q13)=FALSE,"","WU")</f>
        <v>WU</v>
      </c>
      <c r="J13" s="387" t="str">
        <f>+IF(Stammdaten!$C$20&gt;2,IF(ISNUMBER(Q13)=FALSE,"","Lauf 3:"),"")</f>
        <v>Lauf 3:</v>
      </c>
      <c r="K13" s="388" t="str">
        <f>+IF(Stammdaten!$C$20&gt;2,IF(ISNUMBER(Q13)=FALSE,"","FP"),"")</f>
        <v>FP</v>
      </c>
      <c r="L13" s="389" t="str">
        <f>+IF(Stammdaten!$C$20&gt;2,IF(ISNUMBER(Q13)=FALSE,"","WU"),"")</f>
        <v>WU</v>
      </c>
      <c r="M13" s="387"/>
      <c r="N13" s="388"/>
      <c r="O13" s="388"/>
      <c r="P13" s="388"/>
      <c r="Q13" s="393">
        <f>IF(OR($C$4=S12,S12&gt;$C$4),IF($C$2+(S12-$C$4)&lt;=$C$3,$C$2+(S12-$C$4),""),"")</f>
        <v>3</v>
      </c>
      <c r="R13" s="83"/>
      <c r="S13" s="105"/>
    </row>
    <row r="14" spans="1:19" ht="15" customHeight="1">
      <c r="A14" s="394" t="str">
        <f>IF(ISNUMBER(Q13)=FALSE,"","H-WR:")</f>
        <v>H-WR:</v>
      </c>
      <c r="B14" s="395" t="str">
        <f>+IF(ISNUMBER(Q13)=FALSE,"",Stammdaten!$C$17)</f>
        <v>Wertungsrichter(in) 1</v>
      </c>
      <c r="C14" s="395"/>
      <c r="D14" s="396"/>
      <c r="E14" s="396" t="e">
        <f ca="1">IF(ISBLANK(Q13),"",VLOOKUP(+Q13,'Erg Alle'!$B$6:$M$65,7,FALSE))</f>
        <v>#N/A</v>
      </c>
      <c r="F14" s="397" t="e">
        <f ca="1">IF(ISBLANK(Q13),"",VLOOKUP(+Q13,'Erg Alle'!$B$6:$M$65,8,FALSE))</f>
        <v>#N/A</v>
      </c>
      <c r="G14" s="394"/>
      <c r="H14" s="396" t="e">
        <f ca="1">IF(ISBLANK(Q13),"",VLOOKUP(+Q13,'Erg Alle'!$B$6:$M$65,9,FALSE))</f>
        <v>#N/A</v>
      </c>
      <c r="I14" s="397" t="e">
        <f ca="1">IF(ISBLANK(Q13),"",VLOOKUP(+Q13,'Erg Alle'!$B$6:$M$65,10,FALSE))</f>
        <v>#N/A</v>
      </c>
      <c r="J14" s="394"/>
      <c r="K14" s="396" t="e">
        <f ca="1">IF(ISBLANK(Q13),"",VLOOKUP(+Q13,'Erg Alle'!$B$6:$M$65,11,FALSE))</f>
        <v>#N/A</v>
      </c>
      <c r="L14" s="397" t="e">
        <f ca="1">IF(ISBLANK(Q13),"",VLOOKUP(+Q13,'Erg Alle'!$B$6:$M$65,12,FALSE))</f>
        <v>#N/A</v>
      </c>
      <c r="M14" s="395"/>
      <c r="N14" s="396"/>
      <c r="O14" s="396"/>
      <c r="P14" s="379"/>
      <c r="Q14" s="379"/>
      <c r="R14" s="82"/>
      <c r="S14" s="105"/>
    </row>
    <row r="15" spans="1:19" ht="16.5" customHeight="1">
      <c r="A15" s="398">
        <f>IF(ISNUMBER(Q16)=FALSE,"",Stammdaten!$C$4)</f>
        <v>44995</v>
      </c>
      <c r="B15" s="399" t="str">
        <f>IF(ISNUMBER(Q16)=FALSE,"",Stammdaten!$C$9)</f>
        <v>HSV Testverein</v>
      </c>
      <c r="C15" s="399"/>
      <c r="D15" s="400"/>
      <c r="E15" s="401" t="str">
        <f>IF(ISNUMBER(Q16)=FALSE,"","Name:")</f>
        <v>Name:</v>
      </c>
      <c r="F15" s="402" t="e">
        <f ca="1">IF(ISBLANK(Q16),"",VLOOKUP(+Q16,'Erg Alle'!$B$6:$M$65,2,FALSE))</f>
        <v>#N/A</v>
      </c>
      <c r="G15" s="400"/>
      <c r="H15" s="399"/>
      <c r="I15" s="399"/>
      <c r="J15" s="401" t="e">
        <f>IF(ISNUMBER(Q16)=FALSE,"",VLOOKUP(+Q16,Starter!$A$7:$G$66,5,FALSE))</f>
        <v>#N/A</v>
      </c>
      <c r="K15" s="720" t="e">
        <f>IF(ISNUMBER(Q16)=FALSE,"",VLOOKUP(+Q16,Starter!$A$7:$G$66,6,FALSE))</f>
        <v>#N/A</v>
      </c>
      <c r="L15" s="720"/>
      <c r="M15" s="401" t="str">
        <f>IF(ISNUMBER(Q16)=FALSE,"","Hund:")</f>
        <v>Hund:</v>
      </c>
      <c r="N15" s="402" t="e">
        <f ca="1">IF(ISBLANK(Q16),"",VLOOKUP(+Q16,'Erg Alle'!$B$6:$M$65,3,FALSE))</f>
        <v>#N/A</v>
      </c>
      <c r="O15" s="399"/>
      <c r="P15" s="400"/>
      <c r="Q15" s="383"/>
      <c r="S15" s="382">
        <v>4</v>
      </c>
    </row>
    <row r="16" spans="1:19" ht="13.05" customHeight="1">
      <c r="A16" s="386" t="str">
        <f>IF(ISNUMBER(Q16)=FALSE,"","Klasse:")</f>
        <v>Klasse:</v>
      </c>
      <c r="B16" s="387" t="e">
        <f ca="1">IF(ISBLANK(Q16),"",VLOOKUP(+Q16,'Erg Alle'!$B$6:$M$65,5,FALSE))</f>
        <v>#N/A</v>
      </c>
      <c r="C16" s="387"/>
      <c r="D16" s="387" t="str">
        <f>IF(ISNUMBER(Q16)=FALSE,"","Lauf 1:")</f>
        <v>Lauf 1:</v>
      </c>
      <c r="E16" s="388" t="str">
        <f>IF(ISNUMBER(Q16)=FALSE,"","FP")</f>
        <v>FP</v>
      </c>
      <c r="F16" s="389" t="str">
        <f>IF(ISNUMBER(Q16)=FALSE,"","WU")</f>
        <v>WU</v>
      </c>
      <c r="G16" s="387" t="str">
        <f>IF(ISNUMBER(Q16)=FALSE,"","Lauf 2:")</f>
        <v>Lauf 2:</v>
      </c>
      <c r="H16" s="388" t="str">
        <f>IF(ISNUMBER(Q16)=FALSE,"","FP")</f>
        <v>FP</v>
      </c>
      <c r="I16" s="389" t="str">
        <f>IF(ISNUMBER(Q16)=FALSE,"","WU")</f>
        <v>WU</v>
      </c>
      <c r="J16" s="387" t="str">
        <f>+IF(Stammdaten!$C$20&gt;2,IF(ISNUMBER(Q16)=FALSE,"","Lauf 3:"),"")</f>
        <v>Lauf 3:</v>
      </c>
      <c r="K16" s="388" t="str">
        <f>+IF(Stammdaten!$C$20&gt;2,IF(ISNUMBER(Q16)=FALSE,"","FP"),"")</f>
        <v>FP</v>
      </c>
      <c r="L16" s="389" t="str">
        <f>+IF(Stammdaten!$C$20&gt;2,IF(ISNUMBER(Q16)=FALSE,"","WU"),"")</f>
        <v>WU</v>
      </c>
      <c r="M16" s="387"/>
      <c r="N16" s="388"/>
      <c r="O16" s="388"/>
      <c r="P16" s="388"/>
      <c r="Q16" s="393">
        <f>IF(OR($C$4=S15,S15&gt;$C$4),IF($C$2+(S15-$C$4)&lt;=$C$3,$C$2+(S15-$C$4),""),"")</f>
        <v>4</v>
      </c>
      <c r="R16" s="83"/>
      <c r="S16" s="105"/>
    </row>
    <row r="17" spans="1:19" ht="15" customHeight="1">
      <c r="A17" s="394" t="str">
        <f>IF(ISNUMBER(Q16)=FALSE,"","H-WR:")</f>
        <v>H-WR:</v>
      </c>
      <c r="B17" s="395" t="str">
        <f>+IF(ISNUMBER(Q16)=FALSE,"",Stammdaten!$C$17)</f>
        <v>Wertungsrichter(in) 1</v>
      </c>
      <c r="C17" s="395"/>
      <c r="D17" s="396"/>
      <c r="E17" s="396" t="e">
        <f ca="1">IF(ISBLANK(Q16),"",VLOOKUP(+Q16,'Erg Alle'!$B$6:$M$65,7,FALSE))</f>
        <v>#N/A</v>
      </c>
      <c r="F17" s="397" t="e">
        <f ca="1">IF(ISBLANK(Q16),"",VLOOKUP(+Q16,'Erg Alle'!$B$6:$M$65,8,FALSE))</f>
        <v>#N/A</v>
      </c>
      <c r="G17" s="394"/>
      <c r="H17" s="396" t="e">
        <f ca="1">IF(ISBLANK(Q16),"",VLOOKUP(+Q16,'Erg Alle'!$B$6:$M$65,9,FALSE))</f>
        <v>#N/A</v>
      </c>
      <c r="I17" s="397" t="e">
        <f ca="1">IF(ISBLANK(Q16),"",VLOOKUP(+Q16,'Erg Alle'!$B$6:$M$65,10,FALSE))</f>
        <v>#N/A</v>
      </c>
      <c r="J17" s="394"/>
      <c r="K17" s="396" t="e">
        <f ca="1">IF(ISBLANK(Q16),"",VLOOKUP(+Q16,'Erg Alle'!$B$6:$M$65,11,FALSE))</f>
        <v>#N/A</v>
      </c>
      <c r="L17" s="397" t="e">
        <f ca="1">IF(ISBLANK(Q16),"",VLOOKUP(+Q16,'Erg Alle'!$B$6:$M$65,12,FALSE))</f>
        <v>#N/A</v>
      </c>
      <c r="M17" s="395"/>
      <c r="N17" s="396"/>
      <c r="O17" s="396"/>
      <c r="P17" s="379"/>
      <c r="Q17" s="379"/>
      <c r="R17" s="82"/>
      <c r="S17" s="105"/>
    </row>
    <row r="18" spans="1:19" ht="16.5" customHeight="1">
      <c r="A18" s="398">
        <f>IF(ISNUMBER(Q19)=FALSE,"",Stammdaten!$C$4)</f>
        <v>44995</v>
      </c>
      <c r="B18" s="399" t="str">
        <f>IF(ISNUMBER(Q19)=FALSE,"",Stammdaten!$C$9)</f>
        <v>HSV Testverein</v>
      </c>
      <c r="C18" s="399"/>
      <c r="D18" s="400"/>
      <c r="E18" s="401" t="str">
        <f>IF(ISNUMBER(Q19)=FALSE,"","Name:")</f>
        <v>Name:</v>
      </c>
      <c r="F18" s="402" t="e">
        <f ca="1">IF(ISBLANK(Q19),"",VLOOKUP(+Q19,'Erg Alle'!$B$6:$M$65,2,FALSE))</f>
        <v>#N/A</v>
      </c>
      <c r="G18" s="400"/>
      <c r="H18" s="399"/>
      <c r="I18" s="399"/>
      <c r="J18" s="401" t="e">
        <f>IF(ISNUMBER(Q19)=FALSE,"",VLOOKUP(+Q19,Starter!$A$7:$G$66,5,FALSE))</f>
        <v>#N/A</v>
      </c>
      <c r="K18" s="720" t="e">
        <f>IF(ISNUMBER(Q19)=FALSE,"",VLOOKUP(+Q19,Starter!$A$7:$G$66,6,FALSE))</f>
        <v>#N/A</v>
      </c>
      <c r="L18" s="720"/>
      <c r="M18" s="401" t="str">
        <f>IF(ISNUMBER(Q19)=FALSE,"","Hund:")</f>
        <v>Hund:</v>
      </c>
      <c r="N18" s="402" t="e">
        <f ca="1">IF(ISBLANK(Q19),"",VLOOKUP(+Q19,'Erg Alle'!$B$6:$M$65,3,FALSE))</f>
        <v>#N/A</v>
      </c>
      <c r="O18" s="399"/>
      <c r="P18" s="400"/>
      <c r="Q18" s="383"/>
      <c r="S18" s="382">
        <v>5</v>
      </c>
    </row>
    <row r="19" spans="1:19" ht="13.05" customHeight="1">
      <c r="A19" s="386" t="str">
        <f>IF(ISNUMBER(Q19)=FALSE,"","Klasse:")</f>
        <v>Klasse:</v>
      </c>
      <c r="B19" s="387" t="e">
        <f ca="1">IF(ISBLANK(Q19),"",VLOOKUP(+Q19,'Erg Alle'!$B$6:$M$65,5,FALSE))</f>
        <v>#N/A</v>
      </c>
      <c r="C19" s="387"/>
      <c r="D19" s="387" t="str">
        <f>IF(ISNUMBER(Q19)=FALSE,"","Lauf 1:")</f>
        <v>Lauf 1:</v>
      </c>
      <c r="E19" s="388" t="str">
        <f>IF(ISNUMBER(Q19)=FALSE,"","FP")</f>
        <v>FP</v>
      </c>
      <c r="F19" s="389" t="str">
        <f>IF(ISNUMBER(Q19)=FALSE,"","WU")</f>
        <v>WU</v>
      </c>
      <c r="G19" s="387" t="str">
        <f>IF(ISNUMBER(Q19)=FALSE,"","Lauf 2:")</f>
        <v>Lauf 2:</v>
      </c>
      <c r="H19" s="388" t="str">
        <f>IF(ISNUMBER(Q19)=FALSE,"","FP")</f>
        <v>FP</v>
      </c>
      <c r="I19" s="389" t="str">
        <f>IF(ISNUMBER(Q19)=FALSE,"","WU")</f>
        <v>WU</v>
      </c>
      <c r="J19" s="387" t="str">
        <f>+IF(Stammdaten!$C$20&gt;2,IF(ISNUMBER(Q19)=FALSE,"","Lauf 3:"),"")</f>
        <v>Lauf 3:</v>
      </c>
      <c r="K19" s="388" t="str">
        <f>+IF(Stammdaten!$C$20&gt;2,IF(ISNUMBER(Q19)=FALSE,"","FP"),"")</f>
        <v>FP</v>
      </c>
      <c r="L19" s="389" t="str">
        <f>+IF(Stammdaten!$C$20&gt;2,IF(ISNUMBER(Q19)=FALSE,"","WU"),"")</f>
        <v>WU</v>
      </c>
      <c r="M19" s="387"/>
      <c r="N19" s="388"/>
      <c r="O19" s="388"/>
      <c r="P19" s="388"/>
      <c r="Q19" s="393">
        <f>IF(OR($C$4=S18,S18&gt;$C$4),IF($C$2+(S18-$C$4)&lt;=$C$3,$C$2+(S18-$C$4),""),"")</f>
        <v>5</v>
      </c>
      <c r="R19" s="83"/>
      <c r="S19" s="105"/>
    </row>
    <row r="20" spans="1:19" ht="15" customHeight="1">
      <c r="A20" s="394" t="str">
        <f>IF(ISNUMBER(Q19)=FALSE,"","H-WR:")</f>
        <v>H-WR:</v>
      </c>
      <c r="B20" s="395" t="str">
        <f>+IF(ISNUMBER(Q19)=FALSE,"",Stammdaten!$C$17)</f>
        <v>Wertungsrichter(in) 1</v>
      </c>
      <c r="C20" s="395"/>
      <c r="D20" s="396"/>
      <c r="E20" s="396" t="e">
        <f ca="1">IF(ISBLANK(Q19),"",VLOOKUP(+Q19,'Erg Alle'!$B$6:$M$65,7,FALSE))</f>
        <v>#N/A</v>
      </c>
      <c r="F20" s="397" t="e">
        <f ca="1">IF(ISBLANK(Q19),"",VLOOKUP(+Q19,'Erg Alle'!$B$6:$M$65,8,FALSE))</f>
        <v>#N/A</v>
      </c>
      <c r="G20" s="394"/>
      <c r="H20" s="396" t="e">
        <f ca="1">IF(ISBLANK(Q19),"",VLOOKUP(+Q19,'Erg Alle'!$B$6:$M$65,9,FALSE))</f>
        <v>#N/A</v>
      </c>
      <c r="I20" s="397" t="e">
        <f ca="1">IF(ISBLANK(Q19),"",VLOOKUP(+Q19,'Erg Alle'!$B$6:$M$65,10,FALSE))</f>
        <v>#N/A</v>
      </c>
      <c r="J20" s="394"/>
      <c r="K20" s="396" t="e">
        <f ca="1">IF(ISBLANK(Q19),"",VLOOKUP(+Q19,'Erg Alle'!$B$6:$M$65,11,FALSE))</f>
        <v>#N/A</v>
      </c>
      <c r="L20" s="397" t="e">
        <f ca="1">IF(ISBLANK(Q19),"",VLOOKUP(+Q19,'Erg Alle'!$B$6:$M$65,12,FALSE))</f>
        <v>#N/A</v>
      </c>
      <c r="M20" s="395"/>
      <c r="N20" s="396"/>
      <c r="O20" s="396"/>
      <c r="P20" s="379"/>
      <c r="Q20" s="379"/>
      <c r="R20" s="82"/>
      <c r="S20" s="105"/>
    </row>
    <row r="21" spans="1:19" ht="16.5" customHeight="1">
      <c r="A21" s="398">
        <f>IF(ISNUMBER(Q22)=FALSE,"",Stammdaten!$C$4)</f>
        <v>44995</v>
      </c>
      <c r="B21" s="399" t="str">
        <f>IF(ISNUMBER(Q22)=FALSE,"",Stammdaten!$C$9)</f>
        <v>HSV Testverein</v>
      </c>
      <c r="C21" s="399"/>
      <c r="D21" s="400"/>
      <c r="E21" s="401" t="str">
        <f>IF(ISNUMBER(Q22)=FALSE,"","Name:")</f>
        <v>Name:</v>
      </c>
      <c r="F21" s="402" t="e">
        <f ca="1">IF(ISBLANK(Q22),"",VLOOKUP(+Q22,'Erg Alle'!$B$6:$M$65,2,FALSE))</f>
        <v>#N/A</v>
      </c>
      <c r="G21" s="400"/>
      <c r="H21" s="399"/>
      <c r="I21" s="399"/>
      <c r="J21" s="401" t="e">
        <f>IF(ISNUMBER(Q22)=FALSE,"",VLOOKUP(+Q22,Starter!$A$7:$G$66,5,FALSE))</f>
        <v>#N/A</v>
      </c>
      <c r="K21" s="720" t="e">
        <f>IF(ISNUMBER(Q22)=FALSE,"",VLOOKUP(+Q22,Starter!$A$7:$G$66,6,FALSE))</f>
        <v>#N/A</v>
      </c>
      <c r="L21" s="720"/>
      <c r="M21" s="401" t="str">
        <f>IF(ISNUMBER(Q22)=FALSE,"","Hund:")</f>
        <v>Hund:</v>
      </c>
      <c r="N21" s="402" t="e">
        <f ca="1">IF(ISBLANK(Q22),"",VLOOKUP(+Q22,'Erg Alle'!$B$6:$M$65,3,FALSE))</f>
        <v>#N/A</v>
      </c>
      <c r="O21" s="399"/>
      <c r="P21" s="400"/>
      <c r="Q21" s="383"/>
      <c r="S21" s="382">
        <v>6</v>
      </c>
    </row>
    <row r="22" spans="1:19" ht="13.05" customHeight="1">
      <c r="A22" s="386" t="str">
        <f>IF(ISNUMBER(Q22)=FALSE,"","Klasse:")</f>
        <v>Klasse:</v>
      </c>
      <c r="B22" s="387" t="e">
        <f ca="1">IF(ISBLANK(Q22),"",VLOOKUP(+Q22,'Erg Alle'!$B$6:$M$65,5,FALSE))</f>
        <v>#N/A</v>
      </c>
      <c r="C22" s="387"/>
      <c r="D22" s="387" t="str">
        <f>IF(ISNUMBER(Q22)=FALSE,"","Lauf 1:")</f>
        <v>Lauf 1:</v>
      </c>
      <c r="E22" s="388" t="str">
        <f>IF(ISNUMBER(Q22)=FALSE,"","FP")</f>
        <v>FP</v>
      </c>
      <c r="F22" s="389" t="str">
        <f>IF(ISNUMBER(Q22)=FALSE,"","WU")</f>
        <v>WU</v>
      </c>
      <c r="G22" s="387" t="str">
        <f>IF(ISNUMBER(Q22)=FALSE,"","Lauf 2:")</f>
        <v>Lauf 2:</v>
      </c>
      <c r="H22" s="388" t="str">
        <f>IF(ISNUMBER(Q22)=FALSE,"","FP")</f>
        <v>FP</v>
      </c>
      <c r="I22" s="389" t="str">
        <f>IF(ISNUMBER(Q22)=FALSE,"","WU")</f>
        <v>WU</v>
      </c>
      <c r="J22" s="387" t="str">
        <f>+IF(Stammdaten!$C$20&gt;2,IF(ISNUMBER(Q22)=FALSE,"","Lauf 3:"),"")</f>
        <v>Lauf 3:</v>
      </c>
      <c r="K22" s="388" t="str">
        <f>+IF(Stammdaten!$C$20&gt;2,IF(ISNUMBER(Q22)=FALSE,"","FP"),"")</f>
        <v>FP</v>
      </c>
      <c r="L22" s="389" t="str">
        <f>+IF(Stammdaten!$C$20&gt;2,IF(ISNUMBER(Q22)=FALSE,"","WU"),"")</f>
        <v>WU</v>
      </c>
      <c r="M22" s="387"/>
      <c r="N22" s="388"/>
      <c r="O22" s="388"/>
      <c r="P22" s="388"/>
      <c r="Q22" s="393">
        <f>IF(OR($C$4=S21,S21&gt;$C$4),IF($C$2+(S21-$C$4)&lt;=$C$3,$C$2+(S21-$C$4),""),"")</f>
        <v>6</v>
      </c>
      <c r="R22" s="83"/>
      <c r="S22" s="105"/>
    </row>
    <row r="23" spans="1:19" ht="15" customHeight="1">
      <c r="A23" s="394" t="str">
        <f>IF(ISNUMBER(Q22)=FALSE,"","H-WR:")</f>
        <v>H-WR:</v>
      </c>
      <c r="B23" s="395" t="str">
        <f>+IF(ISNUMBER(Q22)=FALSE,"",Stammdaten!$C$17)</f>
        <v>Wertungsrichter(in) 1</v>
      </c>
      <c r="C23" s="395"/>
      <c r="D23" s="396"/>
      <c r="E23" s="396" t="e">
        <f ca="1">IF(ISBLANK(Q22),"",VLOOKUP(+Q22,'Erg Alle'!$B$6:$M$65,7,FALSE))</f>
        <v>#N/A</v>
      </c>
      <c r="F23" s="397" t="e">
        <f ca="1">IF(ISBLANK(Q22),"",VLOOKUP(+Q22,'Erg Alle'!$B$6:$M$65,8,FALSE))</f>
        <v>#N/A</v>
      </c>
      <c r="G23" s="394"/>
      <c r="H23" s="396" t="e">
        <f ca="1">IF(ISBLANK(Q22),"",VLOOKUP(+Q22,'Erg Alle'!$B$6:$M$65,9,FALSE))</f>
        <v>#N/A</v>
      </c>
      <c r="I23" s="397" t="e">
        <f ca="1">IF(ISBLANK(Q22),"",VLOOKUP(+Q22,'Erg Alle'!$B$6:$M$65,10,FALSE))</f>
        <v>#N/A</v>
      </c>
      <c r="J23" s="394"/>
      <c r="K23" s="396" t="e">
        <f ca="1">IF(ISBLANK(Q22),"",VLOOKUP(+Q22,'Erg Alle'!$B$6:$M$65,11,FALSE))</f>
        <v>#N/A</v>
      </c>
      <c r="L23" s="397" t="e">
        <f ca="1">IF(ISBLANK(Q22),"",VLOOKUP(+Q22,'Erg Alle'!$B$6:$M$65,12,FALSE))</f>
        <v>#N/A</v>
      </c>
      <c r="M23" s="395"/>
      <c r="N23" s="396"/>
      <c r="O23" s="396"/>
      <c r="P23" s="379"/>
      <c r="Q23" s="379"/>
      <c r="R23" s="82"/>
      <c r="S23" s="105"/>
    </row>
    <row r="24" spans="1:19" ht="16.5" customHeight="1">
      <c r="A24" s="398">
        <f>IF(ISNUMBER(Q25)=FALSE,"",Stammdaten!$C$4)</f>
        <v>44995</v>
      </c>
      <c r="B24" s="399" t="str">
        <f>IF(ISNUMBER(Q25)=FALSE,"",Stammdaten!$C$9)</f>
        <v>HSV Testverein</v>
      </c>
      <c r="C24" s="399"/>
      <c r="D24" s="400"/>
      <c r="E24" s="401" t="str">
        <f>IF(ISNUMBER(Q25)=FALSE,"","Name:")</f>
        <v>Name:</v>
      </c>
      <c r="F24" s="402" t="e">
        <f ca="1">IF(ISBLANK(Q25),"",VLOOKUP(+Q25,'Erg Alle'!$B$6:$M$65,2,FALSE))</f>
        <v>#N/A</v>
      </c>
      <c r="G24" s="400"/>
      <c r="H24" s="399"/>
      <c r="I24" s="399"/>
      <c r="J24" s="401" t="e">
        <f>IF(ISNUMBER(Q25)=FALSE,"",VLOOKUP(+Q25,Starter!$A$7:$G$66,5,FALSE))</f>
        <v>#N/A</v>
      </c>
      <c r="K24" s="720" t="e">
        <f>IF(ISNUMBER(Q25)=FALSE,"",VLOOKUP(+Q25,Starter!$A$7:$G$66,6,FALSE))</f>
        <v>#N/A</v>
      </c>
      <c r="L24" s="720"/>
      <c r="M24" s="401" t="str">
        <f>IF(ISNUMBER(Q25)=FALSE,"","Hund:")</f>
        <v>Hund:</v>
      </c>
      <c r="N24" s="402" t="e">
        <f ca="1">IF(ISBLANK(Q25),"",VLOOKUP(+Q25,'Erg Alle'!$B$6:$M$65,3,FALSE))</f>
        <v>#N/A</v>
      </c>
      <c r="O24" s="399"/>
      <c r="P24" s="400"/>
      <c r="Q24" s="383"/>
      <c r="S24" s="382">
        <v>7</v>
      </c>
    </row>
    <row r="25" spans="1:19" ht="13.05" customHeight="1">
      <c r="A25" s="386" t="str">
        <f>IF(ISNUMBER(Q25)=FALSE,"","Klasse:")</f>
        <v>Klasse:</v>
      </c>
      <c r="B25" s="387" t="e">
        <f ca="1">IF(ISBLANK(Q25),"",VLOOKUP(+Q25,'Erg Alle'!$B$6:$M$65,5,FALSE))</f>
        <v>#N/A</v>
      </c>
      <c r="C25" s="387"/>
      <c r="D25" s="387" t="str">
        <f>IF(ISNUMBER(Q25)=FALSE,"","Lauf 1:")</f>
        <v>Lauf 1:</v>
      </c>
      <c r="E25" s="388" t="str">
        <f>IF(ISNUMBER(Q25)=FALSE,"","FP")</f>
        <v>FP</v>
      </c>
      <c r="F25" s="389" t="str">
        <f>IF(ISNUMBER(Q25)=FALSE,"","WU")</f>
        <v>WU</v>
      </c>
      <c r="G25" s="387" t="str">
        <f>IF(ISNUMBER(Q25)=FALSE,"","Lauf 2:")</f>
        <v>Lauf 2:</v>
      </c>
      <c r="H25" s="388" t="str">
        <f>IF(ISNUMBER(Q25)=FALSE,"","FP")</f>
        <v>FP</v>
      </c>
      <c r="I25" s="389" t="str">
        <f>IF(ISNUMBER(Q25)=FALSE,"","WU")</f>
        <v>WU</v>
      </c>
      <c r="J25" s="387" t="str">
        <f>+IF(Stammdaten!$C$20&gt;2,IF(ISNUMBER(Q25)=FALSE,"","Lauf 3:"),"")</f>
        <v>Lauf 3:</v>
      </c>
      <c r="K25" s="388" t="str">
        <f>+IF(Stammdaten!$C$20&gt;2,IF(ISNUMBER(Q25)=FALSE,"","FP"),"")</f>
        <v>FP</v>
      </c>
      <c r="L25" s="389" t="str">
        <f>+IF(Stammdaten!$C$20&gt;2,IF(ISNUMBER(Q25)=FALSE,"","WU"),"")</f>
        <v>WU</v>
      </c>
      <c r="M25" s="387"/>
      <c r="N25" s="388"/>
      <c r="O25" s="388"/>
      <c r="P25" s="388"/>
      <c r="Q25" s="393">
        <f>IF(OR($C$4=S24,S24&gt;$C$4),IF($C$2+(S24-$C$4)&lt;=$C$3,$C$2+(S24-$C$4),""),"")</f>
        <v>7</v>
      </c>
      <c r="R25" s="83"/>
      <c r="S25" s="105"/>
    </row>
    <row r="26" spans="1:19" ht="15" customHeight="1">
      <c r="A26" s="394" t="str">
        <f>IF(ISNUMBER(Q25)=FALSE,"","H-WR:")</f>
        <v>H-WR:</v>
      </c>
      <c r="B26" s="395" t="str">
        <f>+IF(ISNUMBER(Q25)=FALSE,"",Stammdaten!$C$17)</f>
        <v>Wertungsrichter(in) 1</v>
      </c>
      <c r="C26" s="395"/>
      <c r="D26" s="396"/>
      <c r="E26" s="396" t="e">
        <f ca="1">IF(ISBLANK(Q25),"",VLOOKUP(+Q25,'Erg Alle'!$B$6:$M$65,7,FALSE))</f>
        <v>#N/A</v>
      </c>
      <c r="F26" s="397" t="e">
        <f ca="1">IF(ISBLANK(Q25),"",VLOOKUP(+Q25,'Erg Alle'!$B$6:$M$65,8,FALSE))</f>
        <v>#N/A</v>
      </c>
      <c r="G26" s="394"/>
      <c r="H26" s="396" t="e">
        <f ca="1">IF(ISBLANK(Q25),"",VLOOKUP(+Q25,'Erg Alle'!$B$6:$M$65,9,FALSE))</f>
        <v>#N/A</v>
      </c>
      <c r="I26" s="397" t="e">
        <f ca="1">IF(ISBLANK(Q25),"",VLOOKUP(+Q25,'Erg Alle'!$B$6:$M$65,10,FALSE))</f>
        <v>#N/A</v>
      </c>
      <c r="J26" s="394"/>
      <c r="K26" s="396" t="e">
        <f ca="1">IF(ISBLANK(Q25),"",VLOOKUP(+Q25,'Erg Alle'!$B$6:$M$65,11,FALSE))</f>
        <v>#N/A</v>
      </c>
      <c r="L26" s="397" t="e">
        <f ca="1">IF(ISBLANK(Q25),"",VLOOKUP(+Q25,'Erg Alle'!$B$6:$M$65,12,FALSE))</f>
        <v>#N/A</v>
      </c>
      <c r="M26" s="395"/>
      <c r="N26" s="396"/>
      <c r="O26" s="396"/>
      <c r="P26" s="379"/>
      <c r="Q26" s="379"/>
      <c r="R26" s="82"/>
      <c r="S26" s="105"/>
    </row>
    <row r="27" spans="1:19" ht="16.5" customHeight="1">
      <c r="A27" s="398">
        <f>IF(ISNUMBER(Q28)=FALSE,"",Stammdaten!$C$4)</f>
        <v>44995</v>
      </c>
      <c r="B27" s="399" t="str">
        <f>IF(ISNUMBER(Q28)=FALSE,"",Stammdaten!$C$9)</f>
        <v>HSV Testverein</v>
      </c>
      <c r="C27" s="399"/>
      <c r="D27" s="400"/>
      <c r="E27" s="401" t="str">
        <f>IF(ISNUMBER(Q28)=FALSE,"","Name:")</f>
        <v>Name:</v>
      </c>
      <c r="F27" s="402" t="e">
        <f ca="1">IF(ISBLANK(Q28),"",VLOOKUP(+Q28,'Erg Alle'!$B$6:$M$65,2,FALSE))</f>
        <v>#N/A</v>
      </c>
      <c r="G27" s="400"/>
      <c r="H27" s="399"/>
      <c r="I27" s="399"/>
      <c r="J27" s="401" t="e">
        <f>IF(ISNUMBER(Q28)=FALSE,"",VLOOKUP(+Q28,Starter!$A$7:$G$66,5,FALSE))</f>
        <v>#N/A</v>
      </c>
      <c r="K27" s="720" t="e">
        <f>IF(ISNUMBER(Q28)=FALSE,"",VLOOKUP(+Q28,Starter!$A$7:$G$66,6,FALSE))</f>
        <v>#N/A</v>
      </c>
      <c r="L27" s="720"/>
      <c r="M27" s="401" t="str">
        <f>IF(ISNUMBER(Q28)=FALSE,"","Hund:")</f>
        <v>Hund:</v>
      </c>
      <c r="N27" s="402" t="e">
        <f ca="1">IF(ISBLANK(Q28),"",VLOOKUP(+Q28,'Erg Alle'!$B$6:$M$65,3,FALSE))</f>
        <v>#N/A</v>
      </c>
      <c r="O27" s="399"/>
      <c r="P27" s="400"/>
      <c r="Q27" s="383"/>
      <c r="S27" s="382">
        <v>8</v>
      </c>
    </row>
    <row r="28" spans="1:19" ht="13.05" customHeight="1">
      <c r="A28" s="386" t="str">
        <f>IF(ISNUMBER(Q28)=FALSE,"","Klasse:")</f>
        <v>Klasse:</v>
      </c>
      <c r="B28" s="387" t="e">
        <f ca="1">IF(ISBLANK(Q28),"",VLOOKUP(+Q28,'Erg Alle'!$B$6:$M$65,5,FALSE))</f>
        <v>#N/A</v>
      </c>
      <c r="C28" s="387"/>
      <c r="D28" s="387" t="str">
        <f>IF(ISNUMBER(Q28)=FALSE,"","Lauf 1:")</f>
        <v>Lauf 1:</v>
      </c>
      <c r="E28" s="388" t="str">
        <f>IF(ISNUMBER(Q28)=FALSE,"","FP")</f>
        <v>FP</v>
      </c>
      <c r="F28" s="389" t="str">
        <f>IF(ISNUMBER(Q28)=FALSE,"","WU")</f>
        <v>WU</v>
      </c>
      <c r="G28" s="387" t="str">
        <f>IF(ISNUMBER(Q28)=FALSE,"","Lauf 2:")</f>
        <v>Lauf 2:</v>
      </c>
      <c r="H28" s="388" t="str">
        <f>IF(ISNUMBER(Q28)=FALSE,"","FP")</f>
        <v>FP</v>
      </c>
      <c r="I28" s="389" t="str">
        <f>IF(ISNUMBER(Q28)=FALSE,"","WU")</f>
        <v>WU</v>
      </c>
      <c r="J28" s="387" t="str">
        <f>+IF(Stammdaten!$C$20&gt;2,IF(ISNUMBER(Q28)=FALSE,"","Lauf 3:"),"")</f>
        <v>Lauf 3:</v>
      </c>
      <c r="K28" s="388" t="str">
        <f>+IF(Stammdaten!$C$20&gt;2,IF(ISNUMBER(Q28)=FALSE,"","FP"),"")</f>
        <v>FP</v>
      </c>
      <c r="L28" s="389" t="str">
        <f>+IF(Stammdaten!$C$20&gt;2,IF(ISNUMBER(Q28)=FALSE,"","WU"),"")</f>
        <v>WU</v>
      </c>
      <c r="M28" s="387"/>
      <c r="N28" s="388"/>
      <c r="O28" s="388"/>
      <c r="P28" s="388"/>
      <c r="Q28" s="393">
        <f>IF(OR($C$4=S27,S27&gt;$C$4),IF($C$2+(S27-$C$4)&lt;=$C$3,$C$2+(S27-$C$4),""),"")</f>
        <v>8</v>
      </c>
      <c r="R28" s="83"/>
      <c r="S28" s="105"/>
    </row>
    <row r="29" spans="1:19" ht="15" customHeight="1">
      <c r="A29" s="394" t="str">
        <f>IF(ISNUMBER(Q28)=FALSE,"","H-WR:")</f>
        <v>H-WR:</v>
      </c>
      <c r="B29" s="395" t="str">
        <f>+IF(ISNUMBER(Q28)=FALSE,"",Stammdaten!$C$17)</f>
        <v>Wertungsrichter(in) 1</v>
      </c>
      <c r="C29" s="395"/>
      <c r="D29" s="396"/>
      <c r="E29" s="396" t="e">
        <f ca="1">IF(ISBLANK(Q28),"",VLOOKUP(+Q28,'Erg Alle'!$B$6:$M$65,7,FALSE))</f>
        <v>#N/A</v>
      </c>
      <c r="F29" s="397" t="e">
        <f ca="1">IF(ISBLANK(Q28),"",VLOOKUP(+Q28,'Erg Alle'!$B$6:$M$65,8,FALSE))</f>
        <v>#N/A</v>
      </c>
      <c r="G29" s="394"/>
      <c r="H29" s="396" t="e">
        <f ca="1">IF(ISBLANK(Q28),"",VLOOKUP(+Q28,'Erg Alle'!$B$6:$M$65,9,FALSE))</f>
        <v>#N/A</v>
      </c>
      <c r="I29" s="397" t="e">
        <f ca="1">IF(ISBLANK(Q28),"",VLOOKUP(+Q28,'Erg Alle'!$B$6:$M$65,10,FALSE))</f>
        <v>#N/A</v>
      </c>
      <c r="J29" s="394"/>
      <c r="K29" s="396" t="e">
        <f ca="1">IF(ISBLANK(Q28),"",VLOOKUP(+Q28,'Erg Alle'!$B$6:$M$65,11,FALSE))</f>
        <v>#N/A</v>
      </c>
      <c r="L29" s="397" t="e">
        <f ca="1">IF(ISBLANK(Q28),"",VLOOKUP(+Q28,'Erg Alle'!$B$6:$M$65,12,FALSE))</f>
        <v>#N/A</v>
      </c>
      <c r="M29" s="395"/>
      <c r="N29" s="396"/>
      <c r="O29" s="396"/>
      <c r="P29" s="379"/>
      <c r="Q29" s="379"/>
      <c r="R29" s="82"/>
      <c r="S29" s="105"/>
    </row>
    <row r="30" spans="1:19" ht="16.5" customHeight="1">
      <c r="A30" s="398">
        <f>IF(ISNUMBER(Q31)=FALSE,"",Stammdaten!$C$4)</f>
        <v>44995</v>
      </c>
      <c r="B30" s="399" t="str">
        <f>IF(ISNUMBER(Q31)=FALSE,"",Stammdaten!$C$9)</f>
        <v>HSV Testverein</v>
      </c>
      <c r="C30" s="399"/>
      <c r="D30" s="400"/>
      <c r="E30" s="401" t="str">
        <f>IF(ISNUMBER(Q31)=FALSE,"","Name:")</f>
        <v>Name:</v>
      </c>
      <c r="F30" s="402" t="e">
        <f ca="1">IF(ISBLANK(Q31),"",VLOOKUP(+Q31,'Erg Alle'!$B$6:$M$65,2,FALSE))</f>
        <v>#N/A</v>
      </c>
      <c r="G30" s="400"/>
      <c r="H30" s="399"/>
      <c r="I30" s="399"/>
      <c r="J30" s="401" t="e">
        <f>IF(ISNUMBER(Q31)=FALSE,"",VLOOKUP(+Q31,Starter!$A$7:$G$66,5,FALSE))</f>
        <v>#N/A</v>
      </c>
      <c r="K30" s="720" t="e">
        <f>IF(ISNUMBER(Q31)=FALSE,"",VLOOKUP(+Q31,Starter!$A$7:$G$66,6,FALSE))</f>
        <v>#N/A</v>
      </c>
      <c r="L30" s="720"/>
      <c r="M30" s="401" t="str">
        <f>IF(ISNUMBER(Q31)=FALSE,"","Hund:")</f>
        <v>Hund:</v>
      </c>
      <c r="N30" s="402" t="e">
        <f ca="1">IF(ISBLANK(Q31),"",VLOOKUP(+Q31,'Erg Alle'!$B$6:$M$65,3,FALSE))</f>
        <v>#N/A</v>
      </c>
      <c r="O30" s="399"/>
      <c r="P30" s="400"/>
      <c r="Q30" s="383"/>
      <c r="S30" s="382">
        <v>9</v>
      </c>
    </row>
    <row r="31" spans="1:19" ht="13.05" customHeight="1">
      <c r="A31" s="386" t="str">
        <f>IF(ISNUMBER(Q31)=FALSE,"","Klasse:")</f>
        <v>Klasse:</v>
      </c>
      <c r="B31" s="387" t="e">
        <f ca="1">IF(ISBLANK(Q31),"",VLOOKUP(+Q31,'Erg Alle'!$B$6:$M$65,5,FALSE))</f>
        <v>#N/A</v>
      </c>
      <c r="C31" s="387"/>
      <c r="D31" s="387" t="str">
        <f>IF(ISNUMBER(Q31)=FALSE,"","Lauf 1:")</f>
        <v>Lauf 1:</v>
      </c>
      <c r="E31" s="388" t="str">
        <f>IF(ISNUMBER(Q31)=FALSE,"","FP")</f>
        <v>FP</v>
      </c>
      <c r="F31" s="389" t="str">
        <f>IF(ISNUMBER(Q31)=FALSE,"","WU")</f>
        <v>WU</v>
      </c>
      <c r="G31" s="387" t="str">
        <f>IF(ISNUMBER(Q31)=FALSE,"","Lauf 2:")</f>
        <v>Lauf 2:</v>
      </c>
      <c r="H31" s="388" t="str">
        <f>IF(ISNUMBER(Q31)=FALSE,"","FP")</f>
        <v>FP</v>
      </c>
      <c r="I31" s="389" t="str">
        <f>IF(ISNUMBER(Q31)=FALSE,"","WU")</f>
        <v>WU</v>
      </c>
      <c r="J31" s="387" t="str">
        <f>+IF(Stammdaten!$C$20&gt;2,IF(ISNUMBER(Q31)=FALSE,"","Lauf 3:"),"")</f>
        <v>Lauf 3:</v>
      </c>
      <c r="K31" s="388" t="str">
        <f>+IF(Stammdaten!$C$20&gt;2,IF(ISNUMBER(Q31)=FALSE,"","FP"),"")</f>
        <v>FP</v>
      </c>
      <c r="L31" s="389" t="str">
        <f>+IF(Stammdaten!$C$20&gt;2,IF(ISNUMBER(Q31)=FALSE,"","WU"),"")</f>
        <v>WU</v>
      </c>
      <c r="M31" s="387"/>
      <c r="N31" s="388"/>
      <c r="O31" s="388"/>
      <c r="P31" s="388"/>
      <c r="Q31" s="393">
        <f>IF(OR($C$4=S30,S30&gt;$C$4),IF($C$2+(S30-$C$4)&lt;=$C$3,$C$2+(S30-$C$4),""),"")</f>
        <v>9</v>
      </c>
      <c r="R31" s="83"/>
      <c r="S31" s="105"/>
    </row>
    <row r="32" spans="1:19" ht="15" customHeight="1">
      <c r="A32" s="394" t="str">
        <f>IF(ISNUMBER(Q31)=FALSE,"","H-WR:")</f>
        <v>H-WR:</v>
      </c>
      <c r="B32" s="395" t="str">
        <f>+IF(ISNUMBER(Q31)=FALSE,"",Stammdaten!$C$17)</f>
        <v>Wertungsrichter(in) 1</v>
      </c>
      <c r="C32" s="395"/>
      <c r="D32" s="396"/>
      <c r="E32" s="396" t="e">
        <f ca="1">IF(ISBLANK(Q31),"",VLOOKUP(+Q31,'Erg Alle'!$B$6:$M$65,7,FALSE))</f>
        <v>#N/A</v>
      </c>
      <c r="F32" s="397" t="e">
        <f ca="1">IF(ISBLANK(Q31),"",VLOOKUP(+Q31,'Erg Alle'!$B$6:$M$65,8,FALSE))</f>
        <v>#N/A</v>
      </c>
      <c r="G32" s="394"/>
      <c r="H32" s="396" t="e">
        <f ca="1">IF(ISBLANK(Q31),"",VLOOKUP(+Q31,'Erg Alle'!$B$6:$M$65,9,FALSE))</f>
        <v>#N/A</v>
      </c>
      <c r="I32" s="397" t="e">
        <f ca="1">IF(ISBLANK(Q31),"",VLOOKUP(+Q31,'Erg Alle'!$B$6:$M$65,10,FALSE))</f>
        <v>#N/A</v>
      </c>
      <c r="J32" s="394"/>
      <c r="K32" s="396" t="e">
        <f ca="1">IF(ISBLANK(Q31),"",VLOOKUP(+Q31,'Erg Alle'!$B$6:$M$65,11,FALSE))</f>
        <v>#N/A</v>
      </c>
      <c r="L32" s="397" t="e">
        <f ca="1">IF(ISBLANK(Q31),"",VLOOKUP(+Q31,'Erg Alle'!$B$6:$M$65,12,FALSE))</f>
        <v>#N/A</v>
      </c>
      <c r="M32" s="395"/>
      <c r="N32" s="396"/>
      <c r="O32" s="396"/>
      <c r="P32" s="379"/>
      <c r="Q32" s="379"/>
      <c r="R32" s="82"/>
      <c r="S32" s="105"/>
    </row>
    <row r="33" spans="1:19" ht="16.5" customHeight="1">
      <c r="A33" s="398">
        <f>IF(ISNUMBER(Q34)=FALSE,"",Stammdaten!$C$4)</f>
        <v>44995</v>
      </c>
      <c r="B33" s="399" t="str">
        <f>IF(ISNUMBER(Q34)=FALSE,"",Stammdaten!$C$9)</f>
        <v>HSV Testverein</v>
      </c>
      <c r="C33" s="399"/>
      <c r="D33" s="400"/>
      <c r="E33" s="401" t="str">
        <f>IF(ISNUMBER(Q34)=FALSE,"","Name:")</f>
        <v>Name:</v>
      </c>
      <c r="F33" s="402" t="e">
        <f ca="1">IF(ISBLANK(Q34),"",VLOOKUP(+Q34,'Erg Alle'!$B$6:$M$65,2,FALSE))</f>
        <v>#N/A</v>
      </c>
      <c r="G33" s="400"/>
      <c r="H33" s="399"/>
      <c r="I33" s="399"/>
      <c r="J33" s="401" t="e">
        <f>IF(ISNUMBER(Q34)=FALSE,"",VLOOKUP(+Q34,Starter!$A$7:$G$66,5,FALSE))</f>
        <v>#N/A</v>
      </c>
      <c r="K33" s="720" t="e">
        <f>IF(ISNUMBER(Q34)=FALSE,"",VLOOKUP(+Q34,Starter!$A$7:$G$66,6,FALSE))</f>
        <v>#N/A</v>
      </c>
      <c r="L33" s="720"/>
      <c r="M33" s="401" t="str">
        <f>IF(ISNUMBER(Q34)=FALSE,"","Hund:")</f>
        <v>Hund:</v>
      </c>
      <c r="N33" s="402" t="e">
        <f ca="1">IF(ISBLANK(Q34),"",VLOOKUP(+Q34,'Erg Alle'!$B$6:$M$65,3,FALSE))</f>
        <v>#N/A</v>
      </c>
      <c r="O33" s="399"/>
      <c r="P33" s="400"/>
      <c r="Q33" s="383"/>
      <c r="S33" s="382">
        <v>10</v>
      </c>
    </row>
    <row r="34" spans="1:19" ht="13.05" customHeight="1">
      <c r="A34" s="386" t="str">
        <f>IF(ISNUMBER(Q34)=FALSE,"","Klasse:")</f>
        <v>Klasse:</v>
      </c>
      <c r="B34" s="387" t="e">
        <f ca="1">IF(ISBLANK(Q34),"",VLOOKUP(+Q34,'Erg Alle'!$B$6:$M$65,5,FALSE))</f>
        <v>#N/A</v>
      </c>
      <c r="C34" s="387"/>
      <c r="D34" s="387" t="str">
        <f>IF(ISNUMBER(Q34)=FALSE,"","Lauf 1:")</f>
        <v>Lauf 1:</v>
      </c>
      <c r="E34" s="388" t="str">
        <f>IF(ISNUMBER(Q34)=FALSE,"","FP")</f>
        <v>FP</v>
      </c>
      <c r="F34" s="389" t="str">
        <f>IF(ISNUMBER(Q34)=FALSE,"","WU")</f>
        <v>WU</v>
      </c>
      <c r="G34" s="387" t="str">
        <f>IF(ISNUMBER(Q34)=FALSE,"","Lauf 2:")</f>
        <v>Lauf 2:</v>
      </c>
      <c r="H34" s="388" t="str">
        <f>IF(ISNUMBER(Q34)=FALSE,"","FP")</f>
        <v>FP</v>
      </c>
      <c r="I34" s="389" t="str">
        <f>IF(ISNUMBER(Q34)=FALSE,"","WU")</f>
        <v>WU</v>
      </c>
      <c r="J34" s="387" t="str">
        <f>+IF(Stammdaten!$C$20&gt;2,IF(ISNUMBER(Q34)=FALSE,"","Lauf 3:"),"")</f>
        <v>Lauf 3:</v>
      </c>
      <c r="K34" s="388" t="str">
        <f>+IF(Stammdaten!$C$20&gt;2,IF(ISNUMBER(Q34)=FALSE,"","FP"),"")</f>
        <v>FP</v>
      </c>
      <c r="L34" s="389" t="str">
        <f>+IF(Stammdaten!$C$20&gt;2,IF(ISNUMBER(Q34)=FALSE,"","WU"),"")</f>
        <v>WU</v>
      </c>
      <c r="M34" s="387"/>
      <c r="N34" s="388"/>
      <c r="O34" s="388"/>
      <c r="P34" s="388"/>
      <c r="Q34" s="393">
        <f>IF(OR($C$4=S33,S33&gt;$C$4),IF($C$2+(S33-$C$4)&lt;=$C$3,$C$2+(S33-$C$4),""),"")</f>
        <v>10</v>
      </c>
      <c r="R34" s="83"/>
      <c r="S34" s="105"/>
    </row>
    <row r="35" spans="1:19" ht="15" customHeight="1">
      <c r="A35" s="394" t="str">
        <f>IF(ISNUMBER(Q34)=FALSE,"","H-WR:")</f>
        <v>H-WR:</v>
      </c>
      <c r="B35" s="395" t="str">
        <f>+IF(ISNUMBER(Q34)=FALSE,"",Stammdaten!$C$17)</f>
        <v>Wertungsrichter(in) 1</v>
      </c>
      <c r="C35" s="395"/>
      <c r="D35" s="396"/>
      <c r="E35" s="396" t="e">
        <f ca="1">IF(ISBLANK(Q34),"",VLOOKUP(+Q34,'Erg Alle'!$B$6:$M$65,7,FALSE))</f>
        <v>#N/A</v>
      </c>
      <c r="F35" s="397" t="e">
        <f ca="1">IF(ISBLANK(Q34),"",VLOOKUP(+Q34,'Erg Alle'!$B$6:$M$65,8,FALSE))</f>
        <v>#N/A</v>
      </c>
      <c r="G35" s="394"/>
      <c r="H35" s="396" t="e">
        <f ca="1">IF(ISBLANK(Q34),"",VLOOKUP(+Q34,'Erg Alle'!$B$6:$M$65,9,FALSE))</f>
        <v>#N/A</v>
      </c>
      <c r="I35" s="397" t="e">
        <f ca="1">IF(ISBLANK(Q34),"",VLOOKUP(+Q34,'Erg Alle'!$B$6:$M$65,10,FALSE))</f>
        <v>#N/A</v>
      </c>
      <c r="J35" s="394"/>
      <c r="K35" s="396" t="e">
        <f ca="1">IF(ISBLANK(Q34),"",VLOOKUP(+Q34,'Erg Alle'!$B$6:$M$65,11,FALSE))</f>
        <v>#N/A</v>
      </c>
      <c r="L35" s="397" t="e">
        <f ca="1">IF(ISBLANK(Q34),"",VLOOKUP(+Q34,'Erg Alle'!$B$6:$M$65,12,FALSE))</f>
        <v>#N/A</v>
      </c>
      <c r="M35" s="395"/>
      <c r="N35" s="396"/>
      <c r="O35" s="396"/>
      <c r="P35" s="379"/>
      <c r="Q35" s="379"/>
      <c r="R35" s="82"/>
      <c r="S35" s="105"/>
    </row>
    <row r="36" spans="1:19" ht="16.5" customHeight="1">
      <c r="A36" s="398">
        <f>IF(ISNUMBER(Q37)=FALSE,"",Stammdaten!$C$4)</f>
        <v>44995</v>
      </c>
      <c r="B36" s="399" t="str">
        <f>IF(ISNUMBER(Q37)=FALSE,"",Stammdaten!$C$9)</f>
        <v>HSV Testverein</v>
      </c>
      <c r="C36" s="399"/>
      <c r="D36" s="400"/>
      <c r="E36" s="401" t="str">
        <f>IF(ISNUMBER(Q37)=FALSE,"","Name:")</f>
        <v>Name:</v>
      </c>
      <c r="F36" s="402" t="e">
        <f ca="1">IF(ISBLANK(Q37),"",VLOOKUP(+Q37,'Erg Alle'!$B$6:$M$65,2,FALSE))</f>
        <v>#N/A</v>
      </c>
      <c r="G36" s="400"/>
      <c r="H36" s="399"/>
      <c r="I36" s="399"/>
      <c r="J36" s="401" t="e">
        <f>IF(ISNUMBER(Q37)=FALSE,"",VLOOKUP(+Q37,Starter!$A$7:$G$66,5,FALSE))</f>
        <v>#N/A</v>
      </c>
      <c r="K36" s="720" t="e">
        <f>IF(ISNUMBER(Q37)=FALSE,"",VLOOKUP(+Q37,Starter!$A$7:$G$66,6,FALSE))</f>
        <v>#N/A</v>
      </c>
      <c r="L36" s="720"/>
      <c r="M36" s="401" t="str">
        <f>IF(ISNUMBER(Q37)=FALSE,"","Hund:")</f>
        <v>Hund:</v>
      </c>
      <c r="N36" s="402" t="e">
        <f ca="1">IF(ISBLANK(Q37),"",VLOOKUP(+Q37,'Erg Alle'!$B$6:$M$65,3,FALSE))</f>
        <v>#N/A</v>
      </c>
      <c r="O36" s="399"/>
      <c r="P36" s="400"/>
      <c r="Q36" s="383"/>
      <c r="S36" s="382">
        <v>11</v>
      </c>
    </row>
    <row r="37" spans="1:19" ht="13.05" customHeight="1">
      <c r="A37" s="386" t="str">
        <f>IF(ISNUMBER(Q37)=FALSE,"","Klasse:")</f>
        <v>Klasse:</v>
      </c>
      <c r="B37" s="387" t="e">
        <f ca="1">IF(ISBLANK(Q37),"",VLOOKUP(+Q37,'Erg Alle'!$B$6:$M$65,5,FALSE))</f>
        <v>#N/A</v>
      </c>
      <c r="C37" s="387"/>
      <c r="D37" s="387" t="str">
        <f>IF(ISNUMBER(Q37)=FALSE,"","Lauf 1:")</f>
        <v>Lauf 1:</v>
      </c>
      <c r="E37" s="388" t="str">
        <f>IF(ISNUMBER(Q37)=FALSE,"","FP")</f>
        <v>FP</v>
      </c>
      <c r="F37" s="389" t="str">
        <f>IF(ISNUMBER(Q37)=FALSE,"","WU")</f>
        <v>WU</v>
      </c>
      <c r="G37" s="387" t="str">
        <f>IF(ISNUMBER(Q37)=FALSE,"","Lauf 2:")</f>
        <v>Lauf 2:</v>
      </c>
      <c r="H37" s="388" t="str">
        <f>IF(ISNUMBER(Q37)=FALSE,"","FP")</f>
        <v>FP</v>
      </c>
      <c r="I37" s="389" t="str">
        <f>IF(ISNUMBER(Q37)=FALSE,"","WU")</f>
        <v>WU</v>
      </c>
      <c r="J37" s="387" t="str">
        <f>+IF(Stammdaten!$C$20&gt;2,IF(ISNUMBER(Q37)=FALSE,"","Lauf 3:"),"")</f>
        <v>Lauf 3:</v>
      </c>
      <c r="K37" s="388" t="str">
        <f>+IF(Stammdaten!$C$20&gt;2,IF(ISNUMBER(Q37)=FALSE,"","FP"),"")</f>
        <v>FP</v>
      </c>
      <c r="L37" s="389" t="str">
        <f>+IF(Stammdaten!$C$20&gt;2,IF(ISNUMBER(Q37)=FALSE,"","WU"),"")</f>
        <v>WU</v>
      </c>
      <c r="M37" s="387"/>
      <c r="N37" s="388"/>
      <c r="O37" s="388"/>
      <c r="P37" s="388"/>
      <c r="Q37" s="393">
        <f>IF(OR($C$4=S36,S36&gt;$C$4),IF($C$2+(S36-$C$4)&lt;=$C$3,$C$2+(S36-$C$4),""),"")</f>
        <v>11</v>
      </c>
      <c r="R37" s="83"/>
      <c r="S37" s="105"/>
    </row>
    <row r="38" spans="1:19" ht="15" customHeight="1">
      <c r="A38" s="394" t="str">
        <f>IF(ISNUMBER(Q37)=FALSE,"","H-WR:")</f>
        <v>H-WR:</v>
      </c>
      <c r="B38" s="395" t="str">
        <f>+IF(ISNUMBER(Q37)=FALSE,"",Stammdaten!$C$17)</f>
        <v>Wertungsrichter(in) 1</v>
      </c>
      <c r="C38" s="395"/>
      <c r="D38" s="396"/>
      <c r="E38" s="396" t="e">
        <f ca="1">IF(ISBLANK(Q37),"",VLOOKUP(+Q37,'Erg Alle'!$B$6:$M$65,7,FALSE))</f>
        <v>#N/A</v>
      </c>
      <c r="F38" s="397" t="e">
        <f ca="1">IF(ISBLANK(Q37),"",VLOOKUP(+Q37,'Erg Alle'!$B$6:$M$65,8,FALSE))</f>
        <v>#N/A</v>
      </c>
      <c r="G38" s="394"/>
      <c r="H38" s="396" t="e">
        <f ca="1">IF(ISBLANK(Q37),"",VLOOKUP(+Q37,'Erg Alle'!$B$6:$M$65,9,FALSE))</f>
        <v>#N/A</v>
      </c>
      <c r="I38" s="397" t="e">
        <f ca="1">IF(ISBLANK(Q37),"",VLOOKUP(+Q37,'Erg Alle'!$B$6:$M$65,10,FALSE))</f>
        <v>#N/A</v>
      </c>
      <c r="J38" s="394"/>
      <c r="K38" s="396" t="e">
        <f ca="1">IF(ISBLANK(Q37),"",VLOOKUP(+Q37,'Erg Alle'!$B$6:$M$65,11,FALSE))</f>
        <v>#N/A</v>
      </c>
      <c r="L38" s="397" t="e">
        <f ca="1">IF(ISBLANK(Q37),"",VLOOKUP(+Q37,'Erg Alle'!$B$6:$M$65,12,FALSE))</f>
        <v>#N/A</v>
      </c>
      <c r="M38" s="395"/>
      <c r="N38" s="396"/>
      <c r="O38" s="396"/>
      <c r="P38" s="379"/>
      <c r="Q38" s="379"/>
      <c r="R38" s="82"/>
      <c r="S38" s="105"/>
    </row>
    <row r="39" spans="1:19" ht="16.5" customHeight="1">
      <c r="A39" s="398">
        <f>IF(ISNUMBER(Q40)=FALSE,"",Stammdaten!$C$4)</f>
        <v>44995</v>
      </c>
      <c r="B39" s="399" t="str">
        <f>IF(ISNUMBER(Q40)=FALSE,"",Stammdaten!$C$9)</f>
        <v>HSV Testverein</v>
      </c>
      <c r="C39" s="399"/>
      <c r="D39" s="400"/>
      <c r="E39" s="401" t="str">
        <f>IF(ISNUMBER(Q40)=FALSE,"","Name:")</f>
        <v>Name:</v>
      </c>
      <c r="F39" s="402" t="e">
        <f ca="1">IF(ISBLANK(Q40),"",VLOOKUP(+Q40,'Erg Alle'!$B$6:$M$65,2,FALSE))</f>
        <v>#N/A</v>
      </c>
      <c r="G39" s="400"/>
      <c r="H39" s="399"/>
      <c r="I39" s="399"/>
      <c r="J39" s="401" t="e">
        <f>IF(ISNUMBER(Q40)=FALSE,"",VLOOKUP(+Q40,Starter!$A$7:$G$66,5,FALSE))</f>
        <v>#N/A</v>
      </c>
      <c r="K39" s="720" t="e">
        <f>IF(ISNUMBER(Q40)=FALSE,"",VLOOKUP(+Q40,Starter!$A$7:$G$66,6,FALSE))</f>
        <v>#N/A</v>
      </c>
      <c r="L39" s="720"/>
      <c r="M39" s="401" t="str">
        <f>IF(ISNUMBER(Q40)=FALSE,"","Hund:")</f>
        <v>Hund:</v>
      </c>
      <c r="N39" s="402" t="e">
        <f ca="1">IF(ISBLANK(Q40),"",VLOOKUP(+Q40,'Erg Alle'!$B$6:$M$65,3,FALSE))</f>
        <v>#N/A</v>
      </c>
      <c r="O39" s="399"/>
      <c r="P39" s="400"/>
      <c r="Q39" s="383"/>
      <c r="S39" s="382">
        <v>12</v>
      </c>
    </row>
    <row r="40" spans="1:19" ht="13.05" customHeight="1">
      <c r="A40" s="386" t="str">
        <f>IF(ISNUMBER(Q40)=FALSE,"","Klasse:")</f>
        <v>Klasse:</v>
      </c>
      <c r="B40" s="387" t="e">
        <f ca="1">IF(ISBLANK(Q40),"",VLOOKUP(+Q40,'Erg Alle'!$B$6:$M$65,5,FALSE))</f>
        <v>#N/A</v>
      </c>
      <c r="C40" s="387"/>
      <c r="D40" s="387" t="str">
        <f>IF(ISNUMBER(Q40)=FALSE,"","Lauf 1:")</f>
        <v>Lauf 1:</v>
      </c>
      <c r="E40" s="388" t="str">
        <f>IF(ISNUMBER(Q40)=FALSE,"","FP")</f>
        <v>FP</v>
      </c>
      <c r="F40" s="389" t="str">
        <f>IF(ISNUMBER(Q40)=FALSE,"","WU")</f>
        <v>WU</v>
      </c>
      <c r="G40" s="387" t="str">
        <f>IF(ISNUMBER(Q40)=FALSE,"","Lauf 2:")</f>
        <v>Lauf 2:</v>
      </c>
      <c r="H40" s="388" t="str">
        <f>IF(ISNUMBER(Q40)=FALSE,"","FP")</f>
        <v>FP</v>
      </c>
      <c r="I40" s="389" t="str">
        <f>IF(ISNUMBER(Q40)=FALSE,"","WU")</f>
        <v>WU</v>
      </c>
      <c r="J40" s="387" t="str">
        <f>+IF(Stammdaten!$C$20&gt;2,IF(ISNUMBER(Q40)=FALSE,"","Lauf 3:"),"")</f>
        <v>Lauf 3:</v>
      </c>
      <c r="K40" s="388" t="str">
        <f>+IF(Stammdaten!$C$20&gt;2,IF(ISNUMBER(Q40)=FALSE,"","FP"),"")</f>
        <v>FP</v>
      </c>
      <c r="L40" s="389" t="str">
        <f>+IF(Stammdaten!$C$20&gt;2,IF(ISNUMBER(Q40)=FALSE,"","WU"),"")</f>
        <v>WU</v>
      </c>
      <c r="M40" s="387"/>
      <c r="N40" s="388"/>
      <c r="O40" s="388"/>
      <c r="P40" s="388"/>
      <c r="Q40" s="393">
        <f>IF(OR($C$4=S39,S39&gt;$C$4),IF($C$2+(S39-$C$4)&lt;=$C$3,$C$2+(S39-$C$4),""),"")</f>
        <v>12</v>
      </c>
      <c r="R40" s="83"/>
      <c r="S40" s="105"/>
    </row>
    <row r="41" spans="1:19" ht="15" customHeight="1">
      <c r="A41" s="394" t="str">
        <f>IF(ISNUMBER(Q40)=FALSE,"","H-WR:")</f>
        <v>H-WR:</v>
      </c>
      <c r="B41" s="395" t="str">
        <f>+IF(ISNUMBER(Q40)=FALSE,"",Stammdaten!$C$17)</f>
        <v>Wertungsrichter(in) 1</v>
      </c>
      <c r="C41" s="395"/>
      <c r="D41" s="396"/>
      <c r="E41" s="396" t="e">
        <f ca="1">IF(ISBLANK(Q40),"",VLOOKUP(+Q40,'Erg Alle'!$B$6:$M$65,7,FALSE))</f>
        <v>#N/A</v>
      </c>
      <c r="F41" s="397" t="e">
        <f ca="1">IF(ISBLANK(Q40),"",VLOOKUP(+Q40,'Erg Alle'!$B$6:$M$65,8,FALSE))</f>
        <v>#N/A</v>
      </c>
      <c r="G41" s="394"/>
      <c r="H41" s="396" t="e">
        <f ca="1">IF(ISBLANK(Q40),"",VLOOKUP(+Q40,'Erg Alle'!$B$6:$M$65,9,FALSE))</f>
        <v>#N/A</v>
      </c>
      <c r="I41" s="397" t="e">
        <f ca="1">IF(ISBLANK(Q40),"",VLOOKUP(+Q40,'Erg Alle'!$B$6:$M$65,10,FALSE))</f>
        <v>#N/A</v>
      </c>
      <c r="J41" s="394"/>
      <c r="K41" s="396" t="e">
        <f ca="1">IF(ISBLANK(Q40),"",VLOOKUP(+Q40,'Erg Alle'!$B$6:$M$65,11,FALSE))</f>
        <v>#N/A</v>
      </c>
      <c r="L41" s="397" t="e">
        <f ca="1">IF(ISBLANK(Q40),"",VLOOKUP(+Q40,'Erg Alle'!$B$6:$M$65,12,FALSE))</f>
        <v>#N/A</v>
      </c>
      <c r="M41" s="395"/>
      <c r="N41" s="396"/>
      <c r="O41" s="396"/>
      <c r="P41" s="379"/>
      <c r="Q41" s="379"/>
      <c r="R41" s="82"/>
      <c r="S41" s="105"/>
    </row>
    <row r="42" spans="1:19" ht="16.5" customHeight="1">
      <c r="A42" s="398">
        <f>IF(ISNUMBER(Q43)=FALSE,"",Stammdaten!$C$4)</f>
        <v>44995</v>
      </c>
      <c r="B42" s="399" t="str">
        <f>IF(ISNUMBER(Q43)=FALSE,"",Stammdaten!$C$9)</f>
        <v>HSV Testverein</v>
      </c>
      <c r="C42" s="399"/>
      <c r="D42" s="400"/>
      <c r="E42" s="401" t="str">
        <f>IF(ISNUMBER(Q43)=FALSE,"","Name:")</f>
        <v>Name:</v>
      </c>
      <c r="F42" s="402" t="e">
        <f ca="1">IF(ISBLANK(Q43),"",VLOOKUP(+Q43,'Erg Alle'!$B$6:$M$65,2,FALSE))</f>
        <v>#N/A</v>
      </c>
      <c r="G42" s="400"/>
      <c r="H42" s="399"/>
      <c r="I42" s="399"/>
      <c r="J42" s="401" t="e">
        <f>IF(ISNUMBER(Q43)=FALSE,"",VLOOKUP(+Q43,Starter!$A$7:$G$66,5,FALSE))</f>
        <v>#N/A</v>
      </c>
      <c r="K42" s="720" t="e">
        <f>IF(ISNUMBER(Q43)=FALSE,"",VLOOKUP(+Q43,Starter!$A$7:$G$66,6,FALSE))</f>
        <v>#N/A</v>
      </c>
      <c r="L42" s="720"/>
      <c r="M42" s="401" t="str">
        <f>IF(ISNUMBER(Q43)=FALSE,"","Hund:")</f>
        <v>Hund:</v>
      </c>
      <c r="N42" s="402" t="e">
        <f ca="1">IF(ISBLANK(Q43),"",VLOOKUP(+Q43,'Erg Alle'!$B$6:$M$65,3,FALSE))</f>
        <v>#N/A</v>
      </c>
      <c r="O42" s="399"/>
      <c r="P42" s="400"/>
      <c r="Q42" s="383"/>
      <c r="S42" s="382">
        <v>13</v>
      </c>
    </row>
    <row r="43" spans="1:19" ht="13.05" customHeight="1">
      <c r="A43" s="386" t="str">
        <f>IF(ISNUMBER(Q43)=FALSE,"","Klasse:")</f>
        <v>Klasse:</v>
      </c>
      <c r="B43" s="387" t="e">
        <f ca="1">IF(ISBLANK(Q43),"",VLOOKUP(+Q43,'Erg Alle'!$B$6:$M$65,5,FALSE))</f>
        <v>#N/A</v>
      </c>
      <c r="C43" s="387"/>
      <c r="D43" s="387" t="str">
        <f>IF(ISNUMBER(Q43)=FALSE,"","Lauf 1:")</f>
        <v>Lauf 1:</v>
      </c>
      <c r="E43" s="388" t="str">
        <f>IF(ISNUMBER(Q43)=FALSE,"","FP")</f>
        <v>FP</v>
      </c>
      <c r="F43" s="389" t="str">
        <f>IF(ISNUMBER(Q43)=FALSE,"","WU")</f>
        <v>WU</v>
      </c>
      <c r="G43" s="387" t="str">
        <f>IF(ISNUMBER(Q43)=FALSE,"","Lauf 2:")</f>
        <v>Lauf 2:</v>
      </c>
      <c r="H43" s="388" t="str">
        <f>IF(ISNUMBER(Q43)=FALSE,"","FP")</f>
        <v>FP</v>
      </c>
      <c r="I43" s="389" t="str">
        <f>IF(ISNUMBER(Q43)=FALSE,"","WU")</f>
        <v>WU</v>
      </c>
      <c r="J43" s="387" t="str">
        <f>+IF(Stammdaten!$C$20&gt;2,IF(ISNUMBER(Q43)=FALSE,"","Lauf 3:"),"")</f>
        <v>Lauf 3:</v>
      </c>
      <c r="K43" s="388" t="str">
        <f>+IF(Stammdaten!$C$20&gt;2,IF(ISNUMBER(Q43)=FALSE,"","FP"),"")</f>
        <v>FP</v>
      </c>
      <c r="L43" s="389" t="str">
        <f>+IF(Stammdaten!$C$20&gt;2,IF(ISNUMBER(Q43)=FALSE,"","WU"),"")</f>
        <v>WU</v>
      </c>
      <c r="M43" s="387"/>
      <c r="N43" s="388"/>
      <c r="O43" s="388"/>
      <c r="P43" s="388"/>
      <c r="Q43" s="393">
        <f>IF(OR($C$4=S42,S42&gt;$C$4),IF($C$2+(S42-$C$4)&lt;=$C$3,$C$2+(S42-$C$4),""),"")</f>
        <v>13</v>
      </c>
      <c r="R43" s="83"/>
      <c r="S43" s="105"/>
    </row>
    <row r="44" spans="1:19" ht="15" customHeight="1">
      <c r="A44" s="394" t="str">
        <f>IF(ISNUMBER(Q43)=FALSE,"","H-WR:")</f>
        <v>H-WR:</v>
      </c>
      <c r="B44" s="395" t="str">
        <f>+IF(ISNUMBER(Q43)=FALSE,"",Stammdaten!$C$17)</f>
        <v>Wertungsrichter(in) 1</v>
      </c>
      <c r="C44" s="395"/>
      <c r="D44" s="396"/>
      <c r="E44" s="396" t="e">
        <f ca="1">IF(ISBLANK(Q43),"",VLOOKUP(+Q43,'Erg Alle'!$B$6:$M$65,7,FALSE))</f>
        <v>#N/A</v>
      </c>
      <c r="F44" s="397" t="e">
        <f ca="1">IF(ISBLANK(Q43),"",VLOOKUP(+Q43,'Erg Alle'!$B$6:$M$65,8,FALSE))</f>
        <v>#N/A</v>
      </c>
      <c r="G44" s="394"/>
      <c r="H44" s="396" t="e">
        <f ca="1">IF(ISBLANK(Q43),"",VLOOKUP(+Q43,'Erg Alle'!$B$6:$M$65,9,FALSE))</f>
        <v>#N/A</v>
      </c>
      <c r="I44" s="397" t="e">
        <f ca="1">IF(ISBLANK(Q43),"",VLOOKUP(+Q43,'Erg Alle'!$B$6:$M$65,10,FALSE))</f>
        <v>#N/A</v>
      </c>
      <c r="J44" s="394"/>
      <c r="K44" s="396" t="e">
        <f ca="1">IF(ISBLANK(Q43),"",VLOOKUP(+Q43,'Erg Alle'!$B$6:$M$65,11,FALSE))</f>
        <v>#N/A</v>
      </c>
      <c r="L44" s="397" t="e">
        <f ca="1">IF(ISBLANK(Q43),"",VLOOKUP(+Q43,'Erg Alle'!$B$6:$M$65,12,FALSE))</f>
        <v>#N/A</v>
      </c>
      <c r="M44" s="395"/>
      <c r="N44" s="396"/>
      <c r="O44" s="396"/>
      <c r="P44" s="379"/>
      <c r="Q44" s="379"/>
      <c r="R44" s="82"/>
      <c r="S44" s="105"/>
    </row>
    <row r="45" spans="1:19" ht="16.5" customHeight="1">
      <c r="A45" s="398">
        <f>IF(ISNUMBER(Q46)=FALSE,"",Stammdaten!$C$4)</f>
        <v>44995</v>
      </c>
      <c r="B45" s="399" t="str">
        <f>IF(ISNUMBER(Q46)=FALSE,"",Stammdaten!$C$9)</f>
        <v>HSV Testverein</v>
      </c>
      <c r="C45" s="399"/>
      <c r="D45" s="400"/>
      <c r="E45" s="401" t="str">
        <f>IF(ISNUMBER(Q46)=FALSE,"","Name:")</f>
        <v>Name:</v>
      </c>
      <c r="F45" s="402" t="e">
        <f ca="1">IF(ISBLANK(Q46),"",VLOOKUP(+Q46,'Erg Alle'!$B$6:$M$65,2,FALSE))</f>
        <v>#N/A</v>
      </c>
      <c r="G45" s="400"/>
      <c r="H45" s="399"/>
      <c r="I45" s="399"/>
      <c r="J45" s="401" t="e">
        <f>IF(ISNUMBER(Q46)=FALSE,"",VLOOKUP(+Q46,Starter!$A$7:$G$66,5,FALSE))</f>
        <v>#N/A</v>
      </c>
      <c r="K45" s="720" t="e">
        <f>IF(ISNUMBER(Q46)=FALSE,"",VLOOKUP(+Q46,Starter!$A$7:$G$66,6,FALSE))</f>
        <v>#N/A</v>
      </c>
      <c r="L45" s="720"/>
      <c r="M45" s="401" t="str">
        <f>IF(ISNUMBER(Q46)=FALSE,"","Hund:")</f>
        <v>Hund:</v>
      </c>
      <c r="N45" s="402" t="e">
        <f ca="1">IF(ISBLANK(Q46),"",VLOOKUP(+Q46,'Erg Alle'!$B$6:$M$65,3,FALSE))</f>
        <v>#N/A</v>
      </c>
      <c r="O45" s="399"/>
      <c r="P45" s="400"/>
      <c r="Q45" s="383"/>
      <c r="S45" s="382">
        <v>14</v>
      </c>
    </row>
    <row r="46" spans="1:19" ht="13.05" customHeight="1">
      <c r="A46" s="386" t="str">
        <f>IF(ISNUMBER(Q46)=FALSE,"","Klasse:")</f>
        <v>Klasse:</v>
      </c>
      <c r="B46" s="387" t="e">
        <f ca="1">IF(ISBLANK(Q46),"",VLOOKUP(+Q46,'Erg Alle'!$B$6:$M$65,5,FALSE))</f>
        <v>#N/A</v>
      </c>
      <c r="C46" s="387"/>
      <c r="D46" s="387" t="str">
        <f>IF(ISNUMBER(Q46)=FALSE,"","Lauf 1:")</f>
        <v>Lauf 1:</v>
      </c>
      <c r="E46" s="388" t="str">
        <f>IF(ISNUMBER(Q46)=FALSE,"","FP")</f>
        <v>FP</v>
      </c>
      <c r="F46" s="389" t="str">
        <f>IF(ISNUMBER(Q46)=FALSE,"","WU")</f>
        <v>WU</v>
      </c>
      <c r="G46" s="387" t="str">
        <f>IF(ISNUMBER(Q46)=FALSE,"","Lauf 2:")</f>
        <v>Lauf 2:</v>
      </c>
      <c r="H46" s="388" t="str">
        <f>IF(ISNUMBER(Q46)=FALSE,"","FP")</f>
        <v>FP</v>
      </c>
      <c r="I46" s="389" t="str">
        <f>IF(ISNUMBER(Q46)=FALSE,"","WU")</f>
        <v>WU</v>
      </c>
      <c r="J46" s="387" t="str">
        <f>+IF(Stammdaten!$C$20&gt;2,IF(ISNUMBER(Q46)=FALSE,"","Lauf 3:"),"")</f>
        <v>Lauf 3:</v>
      </c>
      <c r="K46" s="388" t="str">
        <f>+IF(Stammdaten!$C$20&gt;2,IF(ISNUMBER(Q46)=FALSE,"","FP"),"")</f>
        <v>FP</v>
      </c>
      <c r="L46" s="389" t="str">
        <f>+IF(Stammdaten!$C$20&gt;2,IF(ISNUMBER(Q46)=FALSE,"","WU"),"")</f>
        <v>WU</v>
      </c>
      <c r="M46" s="387"/>
      <c r="N46" s="388"/>
      <c r="O46" s="388"/>
      <c r="P46" s="388"/>
      <c r="Q46" s="393">
        <f>IF(OR($C$4=S45,S45&gt;$C$4),IF($C$2+(S45-$C$4)&lt;=$C$3,$C$2+(S45-$C$4),""),"")</f>
        <v>14</v>
      </c>
      <c r="R46" s="83"/>
      <c r="S46" s="105"/>
    </row>
    <row r="47" spans="1:19" ht="15" customHeight="1">
      <c r="A47" s="394" t="str">
        <f>IF(ISNUMBER(Q46)=FALSE,"","H-WR:")</f>
        <v>H-WR:</v>
      </c>
      <c r="B47" s="395" t="str">
        <f>+IF(ISNUMBER(Q46)=FALSE,"",Stammdaten!$C$17)</f>
        <v>Wertungsrichter(in) 1</v>
      </c>
      <c r="C47" s="395"/>
      <c r="D47" s="396"/>
      <c r="E47" s="396" t="e">
        <f ca="1">IF(ISBLANK(Q46),"",VLOOKUP(+Q46,'Erg Alle'!$B$6:$M$65,7,FALSE))</f>
        <v>#N/A</v>
      </c>
      <c r="F47" s="397" t="e">
        <f ca="1">IF(ISBLANK(Q46),"",VLOOKUP(+Q46,'Erg Alle'!$B$6:$M$65,8,FALSE))</f>
        <v>#N/A</v>
      </c>
      <c r="G47" s="394"/>
      <c r="H47" s="396" t="e">
        <f ca="1">IF(ISBLANK(Q46),"",VLOOKUP(+Q46,'Erg Alle'!$B$6:$M$65,9,FALSE))</f>
        <v>#N/A</v>
      </c>
      <c r="I47" s="397" t="e">
        <f ca="1">IF(ISBLANK(Q46),"",VLOOKUP(+Q46,'Erg Alle'!$B$6:$M$65,10,FALSE))</f>
        <v>#N/A</v>
      </c>
      <c r="J47" s="394"/>
      <c r="K47" s="396" t="e">
        <f ca="1">IF(ISBLANK(Q46),"",VLOOKUP(+Q46,'Erg Alle'!$B$6:$M$65,11,FALSE))</f>
        <v>#N/A</v>
      </c>
      <c r="L47" s="397" t="e">
        <f ca="1">IF(ISBLANK(Q46),"",VLOOKUP(+Q46,'Erg Alle'!$B$6:$M$65,12,FALSE))</f>
        <v>#N/A</v>
      </c>
      <c r="M47" s="395"/>
      <c r="N47" s="396"/>
      <c r="O47" s="396"/>
      <c r="P47" s="379"/>
      <c r="Q47" s="379"/>
      <c r="R47" s="82"/>
      <c r="S47" s="105"/>
    </row>
    <row r="48" spans="1:19" ht="16.5" customHeight="1">
      <c r="A48" s="398">
        <f>IF(ISNUMBER(Q49)=FALSE,"",Stammdaten!$C$4)</f>
        <v>44995</v>
      </c>
      <c r="B48" s="399" t="str">
        <f>IF(ISNUMBER(Q49)=FALSE,"",Stammdaten!$C$9)</f>
        <v>HSV Testverein</v>
      </c>
      <c r="C48" s="399"/>
      <c r="D48" s="400"/>
      <c r="E48" s="401" t="str">
        <f>IF(ISNUMBER(Q49)=FALSE,"","Name:")</f>
        <v>Name:</v>
      </c>
      <c r="F48" s="402" t="e">
        <f ca="1">IF(ISBLANK(Q49),"",VLOOKUP(+Q49,'Erg Alle'!$B$6:$M$65,2,FALSE))</f>
        <v>#N/A</v>
      </c>
      <c r="G48" s="400"/>
      <c r="H48" s="399"/>
      <c r="I48" s="399"/>
      <c r="J48" s="401" t="e">
        <f>IF(ISNUMBER(Q49)=FALSE,"",VLOOKUP(+Q49,Starter!$A$7:$G$66,5,FALSE))</f>
        <v>#N/A</v>
      </c>
      <c r="K48" s="720" t="e">
        <f>IF(ISNUMBER(Q49)=FALSE,"",VLOOKUP(+Q49,Starter!$A$7:$G$66,6,FALSE))</f>
        <v>#N/A</v>
      </c>
      <c r="L48" s="720"/>
      <c r="M48" s="401" t="str">
        <f>IF(ISNUMBER(Q49)=FALSE,"","Hund:")</f>
        <v>Hund:</v>
      </c>
      <c r="N48" s="402" t="e">
        <f ca="1">IF(ISBLANK(Q49),"",VLOOKUP(+Q49,'Erg Alle'!$B$6:$M$65,3,FALSE))</f>
        <v>#N/A</v>
      </c>
      <c r="O48" s="399"/>
      <c r="P48" s="400"/>
      <c r="Q48" s="383"/>
      <c r="S48" s="382">
        <v>15</v>
      </c>
    </row>
    <row r="49" spans="1:19" ht="13.05" customHeight="1">
      <c r="A49" s="386" t="str">
        <f>IF(ISNUMBER(Q49)=FALSE,"","Klasse:")</f>
        <v>Klasse:</v>
      </c>
      <c r="B49" s="387" t="e">
        <f ca="1">IF(ISBLANK(Q49),"",VLOOKUP(+Q49,'Erg Alle'!$B$6:$M$65,5,FALSE))</f>
        <v>#N/A</v>
      </c>
      <c r="C49" s="387"/>
      <c r="D49" s="387" t="str">
        <f>IF(ISNUMBER(Q49)=FALSE,"","Lauf 1:")</f>
        <v>Lauf 1:</v>
      </c>
      <c r="E49" s="388" t="str">
        <f>IF(ISNUMBER(Q49)=FALSE,"","FP")</f>
        <v>FP</v>
      </c>
      <c r="F49" s="389" t="str">
        <f>IF(ISNUMBER(Q49)=FALSE,"","WU")</f>
        <v>WU</v>
      </c>
      <c r="G49" s="387" t="str">
        <f>IF(ISNUMBER(Q49)=FALSE,"","Lauf 2:")</f>
        <v>Lauf 2:</v>
      </c>
      <c r="H49" s="388" t="str">
        <f>IF(ISNUMBER(Q49)=FALSE,"","FP")</f>
        <v>FP</v>
      </c>
      <c r="I49" s="389" t="str">
        <f>IF(ISNUMBER(Q49)=FALSE,"","WU")</f>
        <v>WU</v>
      </c>
      <c r="J49" s="387" t="str">
        <f>+IF(Stammdaten!$C$20&gt;2,IF(ISNUMBER(Q49)=FALSE,"","Lauf 3:"),"")</f>
        <v>Lauf 3:</v>
      </c>
      <c r="K49" s="388" t="str">
        <f>+IF(Stammdaten!$C$20&gt;2,IF(ISNUMBER(Q49)=FALSE,"","FP"),"")</f>
        <v>FP</v>
      </c>
      <c r="L49" s="389" t="str">
        <f>+IF(Stammdaten!$C$20&gt;2,IF(ISNUMBER(Q49)=FALSE,"","WU"),"")</f>
        <v>WU</v>
      </c>
      <c r="M49" s="387"/>
      <c r="N49" s="388"/>
      <c r="O49" s="388"/>
      <c r="P49" s="388"/>
      <c r="Q49" s="393">
        <f>IF(OR($C$4=S48,S48&gt;$C$4),IF($C$2+(S48-$C$4)&lt;=$C$3,$C$2+(S48-$C$4),""),"")</f>
        <v>15</v>
      </c>
      <c r="R49" s="83"/>
      <c r="S49" s="105"/>
    </row>
    <row r="50" spans="1:19" ht="15" customHeight="1">
      <c r="A50" s="394" t="str">
        <f>IF(ISNUMBER(Q49)=FALSE,"","H-WR:")</f>
        <v>H-WR:</v>
      </c>
      <c r="B50" s="395" t="str">
        <f>+IF(ISNUMBER(Q49)=FALSE,"",Stammdaten!$C$17)</f>
        <v>Wertungsrichter(in) 1</v>
      </c>
      <c r="C50" s="395"/>
      <c r="D50" s="396"/>
      <c r="E50" s="396" t="e">
        <f ca="1">IF(ISBLANK(Q49),"",VLOOKUP(+Q49,'Erg Alle'!$B$6:$M$65,7,FALSE))</f>
        <v>#N/A</v>
      </c>
      <c r="F50" s="397" t="e">
        <f ca="1">IF(ISBLANK(Q49),"",VLOOKUP(+Q49,'Erg Alle'!$B$6:$M$65,8,FALSE))</f>
        <v>#N/A</v>
      </c>
      <c r="G50" s="394"/>
      <c r="H50" s="396" t="e">
        <f ca="1">IF(ISBLANK(Q49),"",VLOOKUP(+Q49,'Erg Alle'!$B$6:$M$65,9,FALSE))</f>
        <v>#N/A</v>
      </c>
      <c r="I50" s="397" t="e">
        <f ca="1">IF(ISBLANK(Q49),"",VLOOKUP(+Q49,'Erg Alle'!$B$6:$M$65,10,FALSE))</f>
        <v>#N/A</v>
      </c>
      <c r="J50" s="394"/>
      <c r="K50" s="396" t="e">
        <f ca="1">IF(ISBLANK(Q49),"",VLOOKUP(+Q49,'Erg Alle'!$B$6:$M$65,11,FALSE))</f>
        <v>#N/A</v>
      </c>
      <c r="L50" s="397" t="e">
        <f ca="1">IF(ISBLANK(Q49),"",VLOOKUP(+Q49,'Erg Alle'!$B$6:$M$65,12,FALSE))</f>
        <v>#N/A</v>
      </c>
      <c r="M50" s="395"/>
      <c r="N50" s="396"/>
      <c r="O50" s="396"/>
      <c r="P50" s="379"/>
      <c r="Q50" s="379"/>
      <c r="R50" s="82"/>
      <c r="S50" s="105"/>
    </row>
    <row r="51" spans="1:19" ht="16.5" customHeight="1">
      <c r="A51" s="398">
        <f>IF(ISNUMBER(Q52)=FALSE,"",Stammdaten!$C$4)</f>
        <v>44995</v>
      </c>
      <c r="B51" s="399" t="str">
        <f>IF(ISNUMBER(Q52)=FALSE,"",Stammdaten!$C$9)</f>
        <v>HSV Testverein</v>
      </c>
      <c r="C51" s="399"/>
      <c r="D51" s="400"/>
      <c r="E51" s="401" t="str">
        <f>IF(ISNUMBER(Q52)=FALSE,"","Name:")</f>
        <v>Name:</v>
      </c>
      <c r="F51" s="402" t="e">
        <f ca="1">IF(ISBLANK(Q52),"",VLOOKUP(+Q52,'Erg Alle'!$B$6:$M$65,2,FALSE))</f>
        <v>#N/A</v>
      </c>
      <c r="G51" s="400"/>
      <c r="H51" s="399"/>
      <c r="I51" s="399"/>
      <c r="J51" s="401" t="e">
        <f>IF(ISNUMBER(Q52)=FALSE,"",VLOOKUP(+Q52,Starter!$A$7:$G$66,5,FALSE))</f>
        <v>#N/A</v>
      </c>
      <c r="K51" s="720" t="e">
        <f>IF(ISNUMBER(Q52)=FALSE,"",VLOOKUP(+Q52,Starter!$A$7:$G$66,6,FALSE))</f>
        <v>#N/A</v>
      </c>
      <c r="L51" s="720"/>
      <c r="M51" s="401" t="str">
        <f>IF(ISNUMBER(Q52)=FALSE,"","Hund:")</f>
        <v>Hund:</v>
      </c>
      <c r="N51" s="402" t="e">
        <f ca="1">IF(ISBLANK(Q52),"",VLOOKUP(+Q52,'Erg Alle'!$B$6:$M$65,3,FALSE))</f>
        <v>#N/A</v>
      </c>
      <c r="O51" s="399"/>
      <c r="P51" s="400"/>
      <c r="Q51" s="383"/>
      <c r="S51" s="382">
        <v>16</v>
      </c>
    </row>
    <row r="52" spans="1:19" ht="13.05" customHeight="1">
      <c r="A52" s="386" t="str">
        <f>IF(ISNUMBER(Q52)=FALSE,"","Klasse:")</f>
        <v>Klasse:</v>
      </c>
      <c r="B52" s="387" t="e">
        <f ca="1">IF(ISBLANK(Q52),"",VLOOKUP(+Q52,'Erg Alle'!$B$6:$M$65,5,FALSE))</f>
        <v>#N/A</v>
      </c>
      <c r="C52" s="387"/>
      <c r="D52" s="387" t="str">
        <f>IF(ISNUMBER(Q52)=FALSE,"","Lauf 1:")</f>
        <v>Lauf 1:</v>
      </c>
      <c r="E52" s="388" t="str">
        <f>IF(ISNUMBER(Q52)=FALSE,"","FP")</f>
        <v>FP</v>
      </c>
      <c r="F52" s="389" t="str">
        <f>IF(ISNUMBER(Q52)=FALSE,"","WU")</f>
        <v>WU</v>
      </c>
      <c r="G52" s="387" t="str">
        <f>IF(ISNUMBER(Q52)=FALSE,"","Lauf 2:")</f>
        <v>Lauf 2:</v>
      </c>
      <c r="H52" s="388" t="str">
        <f>IF(ISNUMBER(Q52)=FALSE,"","FP")</f>
        <v>FP</v>
      </c>
      <c r="I52" s="389" t="str">
        <f>IF(ISNUMBER(Q52)=FALSE,"","WU")</f>
        <v>WU</v>
      </c>
      <c r="J52" s="387" t="str">
        <f>+IF(Stammdaten!$C$20&gt;2,IF(ISNUMBER(Q52)=FALSE,"","Lauf 3:"),"")</f>
        <v>Lauf 3:</v>
      </c>
      <c r="K52" s="388" t="str">
        <f>+IF(Stammdaten!$C$20&gt;2,IF(ISNUMBER(Q52)=FALSE,"","FP"),"")</f>
        <v>FP</v>
      </c>
      <c r="L52" s="389" t="str">
        <f>+IF(Stammdaten!$C$20&gt;2,IF(ISNUMBER(Q52)=FALSE,"","WU"),"")</f>
        <v>WU</v>
      </c>
      <c r="M52" s="387"/>
      <c r="N52" s="388"/>
      <c r="O52" s="388"/>
      <c r="P52" s="388"/>
      <c r="Q52" s="393">
        <f>IF(OR($C$4=S51,S51&gt;$C$4),IF($C$2+(S51-$C$4)&lt;=$C$3,$C$2+(S51-$C$4),""),"")</f>
        <v>16</v>
      </c>
      <c r="R52" s="83"/>
      <c r="S52" s="105"/>
    </row>
    <row r="53" spans="1:19" ht="15" customHeight="1">
      <c r="A53" s="394" t="str">
        <f>IF(ISNUMBER(Q52)=FALSE,"","H-WR:")</f>
        <v>H-WR:</v>
      </c>
      <c r="B53" s="395" t="str">
        <f>+IF(ISNUMBER(Q52)=FALSE,"",Stammdaten!$C$17)</f>
        <v>Wertungsrichter(in) 1</v>
      </c>
      <c r="C53" s="395"/>
      <c r="D53" s="396"/>
      <c r="E53" s="396" t="e">
        <f ca="1">IF(ISBLANK(Q52),"",VLOOKUP(+Q52,'Erg Alle'!$B$6:$M$65,7,FALSE))</f>
        <v>#N/A</v>
      </c>
      <c r="F53" s="397" t="e">
        <f ca="1">IF(ISBLANK(Q52),"",VLOOKUP(+Q52,'Erg Alle'!$B$6:$M$65,8,FALSE))</f>
        <v>#N/A</v>
      </c>
      <c r="G53" s="394"/>
      <c r="H53" s="396" t="e">
        <f ca="1">IF(ISBLANK(Q52),"",VLOOKUP(+Q52,'Erg Alle'!$B$6:$M$65,9,FALSE))</f>
        <v>#N/A</v>
      </c>
      <c r="I53" s="397" t="e">
        <f ca="1">IF(ISBLANK(Q52),"",VLOOKUP(+Q52,'Erg Alle'!$B$6:$M$65,10,FALSE))</f>
        <v>#N/A</v>
      </c>
      <c r="J53" s="394"/>
      <c r="K53" s="396" t="e">
        <f ca="1">IF(ISBLANK(Q52),"",VLOOKUP(+Q52,'Erg Alle'!$B$6:$M$65,11,FALSE))</f>
        <v>#N/A</v>
      </c>
      <c r="L53" s="397" t="e">
        <f ca="1">IF(ISBLANK(Q52),"",VLOOKUP(+Q52,'Erg Alle'!$B$6:$M$65,12,FALSE))</f>
        <v>#N/A</v>
      </c>
      <c r="M53" s="395"/>
      <c r="N53" s="396"/>
      <c r="O53" s="396"/>
      <c r="P53" s="379"/>
      <c r="Q53" s="379"/>
      <c r="R53" s="82"/>
      <c r="S53" s="105"/>
    </row>
    <row r="54" spans="1:19" ht="16.5" customHeight="1">
      <c r="A54" s="398">
        <f>IF(ISNUMBER(Q55)=FALSE,"",Stammdaten!$C$4)</f>
        <v>44995</v>
      </c>
      <c r="B54" s="399" t="str">
        <f>IF(ISNUMBER(Q55)=FALSE,"",Stammdaten!$C$9)</f>
        <v>HSV Testverein</v>
      </c>
      <c r="C54" s="399"/>
      <c r="D54" s="400"/>
      <c r="E54" s="401" t="str">
        <f>IF(ISNUMBER(Q55)=FALSE,"","Name:")</f>
        <v>Name:</v>
      </c>
      <c r="F54" s="402" t="e">
        <f ca="1">IF(ISBLANK(Q55),"",VLOOKUP(+Q55,'Erg Alle'!$B$6:$M$65,2,FALSE))</f>
        <v>#N/A</v>
      </c>
      <c r="G54" s="400"/>
      <c r="H54" s="399"/>
      <c r="I54" s="399"/>
      <c r="J54" s="401" t="e">
        <f>IF(ISNUMBER(Q55)=FALSE,"",VLOOKUP(+Q55,Starter!$A$7:$G$66,5,FALSE))</f>
        <v>#N/A</v>
      </c>
      <c r="K54" s="720" t="e">
        <f>IF(ISNUMBER(Q55)=FALSE,"",VLOOKUP(+Q55,Starter!$A$7:$G$66,6,FALSE))</f>
        <v>#N/A</v>
      </c>
      <c r="L54" s="720"/>
      <c r="M54" s="401" t="str">
        <f>IF(ISNUMBER(Q55)=FALSE,"","Hund:")</f>
        <v>Hund:</v>
      </c>
      <c r="N54" s="402" t="e">
        <f ca="1">IF(ISBLANK(Q55),"",VLOOKUP(+Q55,'Erg Alle'!$B$6:$M$65,3,FALSE))</f>
        <v>#N/A</v>
      </c>
      <c r="O54" s="399"/>
      <c r="P54" s="400"/>
      <c r="Q54" s="383"/>
      <c r="S54" s="382">
        <v>17</v>
      </c>
    </row>
    <row r="55" spans="1:19" ht="13.05" customHeight="1">
      <c r="A55" s="386" t="str">
        <f>IF(ISNUMBER(Q55)=FALSE,"","Klasse:")</f>
        <v>Klasse:</v>
      </c>
      <c r="B55" s="387" t="e">
        <f ca="1">IF(ISBLANK(Q55),"",VLOOKUP(+Q55,'Erg Alle'!$B$6:$M$65,5,FALSE))</f>
        <v>#N/A</v>
      </c>
      <c r="C55" s="387"/>
      <c r="D55" s="387" t="str">
        <f>IF(ISNUMBER(Q55)=FALSE,"","Lauf 1:")</f>
        <v>Lauf 1:</v>
      </c>
      <c r="E55" s="388" t="str">
        <f>IF(ISNUMBER(Q55)=FALSE,"","FP")</f>
        <v>FP</v>
      </c>
      <c r="F55" s="389" t="str">
        <f>IF(ISNUMBER(Q55)=FALSE,"","WU")</f>
        <v>WU</v>
      </c>
      <c r="G55" s="387" t="str">
        <f>IF(ISNUMBER(Q55)=FALSE,"","Lauf 2:")</f>
        <v>Lauf 2:</v>
      </c>
      <c r="H55" s="388" t="str">
        <f>IF(ISNUMBER(Q55)=FALSE,"","FP")</f>
        <v>FP</v>
      </c>
      <c r="I55" s="389" t="str">
        <f>IF(ISNUMBER(Q55)=FALSE,"","WU")</f>
        <v>WU</v>
      </c>
      <c r="J55" s="387" t="str">
        <f>+IF(Stammdaten!$C$20&gt;2,IF(ISNUMBER(Q55)=FALSE,"","Lauf 3:"),"")</f>
        <v>Lauf 3:</v>
      </c>
      <c r="K55" s="388" t="str">
        <f>+IF(Stammdaten!$C$20&gt;2,IF(ISNUMBER(Q55)=FALSE,"","FP"),"")</f>
        <v>FP</v>
      </c>
      <c r="L55" s="389" t="str">
        <f>+IF(Stammdaten!$C$20&gt;2,IF(ISNUMBER(Q55)=FALSE,"","WU"),"")</f>
        <v>WU</v>
      </c>
      <c r="M55" s="387"/>
      <c r="N55" s="388"/>
      <c r="O55" s="388"/>
      <c r="P55" s="388"/>
      <c r="Q55" s="393">
        <f>IF(OR($C$4=S54,S54&gt;$C$4),IF($C$2+(S54-$C$4)&lt;=$C$3,$C$2+(S54-$C$4),""),"")</f>
        <v>17</v>
      </c>
      <c r="R55" s="83"/>
      <c r="S55" s="105"/>
    </row>
    <row r="56" spans="1:19" ht="15" customHeight="1">
      <c r="A56" s="394" t="str">
        <f>IF(ISNUMBER(Q55)=FALSE,"","H-WR:")</f>
        <v>H-WR:</v>
      </c>
      <c r="B56" s="395" t="str">
        <f>+IF(ISNUMBER(Q55)=FALSE,"",Stammdaten!$C$17)</f>
        <v>Wertungsrichter(in) 1</v>
      </c>
      <c r="C56" s="395"/>
      <c r="D56" s="396"/>
      <c r="E56" s="396" t="e">
        <f ca="1">IF(ISBLANK(Q55),"",VLOOKUP(+Q55,'Erg Alle'!$B$6:$M$65,7,FALSE))</f>
        <v>#N/A</v>
      </c>
      <c r="F56" s="397" t="e">
        <f ca="1">IF(ISBLANK(Q55),"",VLOOKUP(+Q55,'Erg Alle'!$B$6:$M$65,8,FALSE))</f>
        <v>#N/A</v>
      </c>
      <c r="G56" s="394"/>
      <c r="H56" s="396" t="e">
        <f ca="1">IF(ISBLANK(Q55),"",VLOOKUP(+Q55,'Erg Alle'!$B$6:$M$65,9,FALSE))</f>
        <v>#N/A</v>
      </c>
      <c r="I56" s="397" t="e">
        <f ca="1">IF(ISBLANK(Q55),"",VLOOKUP(+Q55,'Erg Alle'!$B$6:$M$65,10,FALSE))</f>
        <v>#N/A</v>
      </c>
      <c r="J56" s="394"/>
      <c r="K56" s="396" t="e">
        <f ca="1">IF(ISBLANK(Q55),"",VLOOKUP(+Q55,'Erg Alle'!$B$6:$M$65,11,FALSE))</f>
        <v>#N/A</v>
      </c>
      <c r="L56" s="397" t="e">
        <f ca="1">IF(ISBLANK(Q55),"",VLOOKUP(+Q55,'Erg Alle'!$B$6:$M$65,12,FALSE))</f>
        <v>#N/A</v>
      </c>
      <c r="M56" s="395"/>
      <c r="N56" s="396"/>
      <c r="O56" s="396"/>
      <c r="P56" s="379"/>
      <c r="Q56" s="379"/>
      <c r="R56" s="82"/>
      <c r="S56" s="105"/>
    </row>
    <row r="57" spans="1:19" ht="16.5" customHeight="1">
      <c r="A57" s="398">
        <f>IF(ISNUMBER(Q58)=FALSE,"",Stammdaten!$C$4)</f>
        <v>44995</v>
      </c>
      <c r="B57" s="399" t="str">
        <f>IF(ISNUMBER(Q58)=FALSE,"",Stammdaten!$C$9)</f>
        <v>HSV Testverein</v>
      </c>
      <c r="C57" s="399"/>
      <c r="D57" s="400"/>
      <c r="E57" s="401" t="str">
        <f>IF(ISNUMBER(Q58)=FALSE,"","Name:")</f>
        <v>Name:</v>
      </c>
      <c r="F57" s="402" t="e">
        <f ca="1">IF(ISBLANK(Q58),"",VLOOKUP(+Q58,'Erg Alle'!$B$6:$M$65,2,FALSE))</f>
        <v>#N/A</v>
      </c>
      <c r="G57" s="400"/>
      <c r="H57" s="399"/>
      <c r="I57" s="399"/>
      <c r="J57" s="401" t="e">
        <f>IF(ISNUMBER(Q58)=FALSE,"",VLOOKUP(+Q58,Starter!$A$7:$G$66,5,FALSE))</f>
        <v>#N/A</v>
      </c>
      <c r="K57" s="720" t="e">
        <f>IF(ISNUMBER(Q58)=FALSE,"",VLOOKUP(+Q58,Starter!$A$7:$G$66,6,FALSE))</f>
        <v>#N/A</v>
      </c>
      <c r="L57" s="720"/>
      <c r="M57" s="401" t="str">
        <f>IF(ISNUMBER(Q58)=FALSE,"","Hund:")</f>
        <v>Hund:</v>
      </c>
      <c r="N57" s="402" t="e">
        <f ca="1">IF(ISBLANK(Q58),"",VLOOKUP(+Q58,'Erg Alle'!$B$6:$M$65,3,FALSE))</f>
        <v>#N/A</v>
      </c>
      <c r="O57" s="399"/>
      <c r="P57" s="400"/>
      <c r="Q57" s="383"/>
      <c r="S57" s="382">
        <v>18</v>
      </c>
    </row>
    <row r="58" spans="1:19" ht="13.05" customHeight="1">
      <c r="A58" s="386" t="str">
        <f>IF(ISNUMBER(Q58)=FALSE,"","Klasse:")</f>
        <v>Klasse:</v>
      </c>
      <c r="B58" s="387" t="e">
        <f ca="1">IF(ISBLANK(Q58),"",VLOOKUP(+Q58,'Erg Alle'!$B$6:$M$65,5,FALSE))</f>
        <v>#N/A</v>
      </c>
      <c r="C58" s="387"/>
      <c r="D58" s="387" t="str">
        <f>IF(ISNUMBER(Q58)=FALSE,"","Lauf 1:")</f>
        <v>Lauf 1:</v>
      </c>
      <c r="E58" s="388" t="str">
        <f>IF(ISNUMBER(Q58)=FALSE,"","FP")</f>
        <v>FP</v>
      </c>
      <c r="F58" s="389" t="str">
        <f>IF(ISNUMBER(Q58)=FALSE,"","WU")</f>
        <v>WU</v>
      </c>
      <c r="G58" s="387" t="str">
        <f>IF(ISNUMBER(Q58)=FALSE,"","Lauf 2:")</f>
        <v>Lauf 2:</v>
      </c>
      <c r="H58" s="388" t="str">
        <f>IF(ISNUMBER(Q58)=FALSE,"","FP")</f>
        <v>FP</v>
      </c>
      <c r="I58" s="389" t="str">
        <f>IF(ISNUMBER(Q58)=FALSE,"","WU")</f>
        <v>WU</v>
      </c>
      <c r="J58" s="387" t="str">
        <f>+IF(Stammdaten!$C$20&gt;2,IF(ISNUMBER(Q58)=FALSE,"","Lauf 3:"),"")</f>
        <v>Lauf 3:</v>
      </c>
      <c r="K58" s="388" t="str">
        <f>+IF(Stammdaten!$C$20&gt;2,IF(ISNUMBER(Q58)=FALSE,"","FP"),"")</f>
        <v>FP</v>
      </c>
      <c r="L58" s="389" t="str">
        <f>+IF(Stammdaten!$C$20&gt;2,IF(ISNUMBER(Q58)=FALSE,"","WU"),"")</f>
        <v>WU</v>
      </c>
      <c r="M58" s="387"/>
      <c r="N58" s="388"/>
      <c r="O58" s="388"/>
      <c r="P58" s="388"/>
      <c r="Q58" s="393">
        <f>IF(OR($C$4=S57,S57&gt;$C$4),IF($C$2+(S57-$C$4)&lt;=$C$3,$C$2+(S57-$C$4),""),"")</f>
        <v>18</v>
      </c>
      <c r="R58" s="83"/>
      <c r="S58" s="105"/>
    </row>
    <row r="59" spans="1:19" ht="15" customHeight="1">
      <c r="A59" s="394" t="str">
        <f>IF(ISNUMBER(Q58)=FALSE,"","H-WR:")</f>
        <v>H-WR:</v>
      </c>
      <c r="B59" s="395" t="str">
        <f>+IF(ISNUMBER(Q58)=FALSE,"",Stammdaten!$C$17)</f>
        <v>Wertungsrichter(in) 1</v>
      </c>
      <c r="C59" s="395"/>
      <c r="D59" s="396"/>
      <c r="E59" s="396" t="e">
        <f ca="1">IF(ISBLANK(Q58),"",VLOOKUP(+Q58,'Erg Alle'!$B$6:$M$65,7,FALSE))</f>
        <v>#N/A</v>
      </c>
      <c r="F59" s="397" t="e">
        <f ca="1">IF(ISBLANK(Q58),"",VLOOKUP(+Q58,'Erg Alle'!$B$6:$M$65,8,FALSE))</f>
        <v>#N/A</v>
      </c>
      <c r="G59" s="394"/>
      <c r="H59" s="396" t="e">
        <f ca="1">IF(ISBLANK(Q58),"",VLOOKUP(+Q58,'Erg Alle'!$B$6:$M$65,9,FALSE))</f>
        <v>#N/A</v>
      </c>
      <c r="I59" s="397" t="e">
        <f ca="1">IF(ISBLANK(Q58),"",VLOOKUP(+Q58,'Erg Alle'!$B$6:$M$65,10,FALSE))</f>
        <v>#N/A</v>
      </c>
      <c r="J59" s="394"/>
      <c r="K59" s="396" t="e">
        <f ca="1">IF(ISBLANK(Q58),"",VLOOKUP(+Q58,'Erg Alle'!$B$6:$M$65,11,FALSE))</f>
        <v>#N/A</v>
      </c>
      <c r="L59" s="397" t="e">
        <f ca="1">IF(ISBLANK(Q58),"",VLOOKUP(+Q58,'Erg Alle'!$B$6:$M$65,12,FALSE))</f>
        <v>#N/A</v>
      </c>
      <c r="M59" s="395"/>
      <c r="N59" s="396"/>
      <c r="O59" s="396"/>
      <c r="P59" s="379"/>
      <c r="Q59" s="379"/>
      <c r="R59" s="82"/>
      <c r="S59" s="105"/>
    </row>
    <row r="60" spans="1:19" ht="16.5" customHeight="1">
      <c r="A60" s="398">
        <f>IF(ISNUMBER(Q61)=FALSE,"",Stammdaten!$C$4)</f>
        <v>44995</v>
      </c>
      <c r="B60" s="399" t="str">
        <f>IF(ISNUMBER(Q61)=FALSE,"",Stammdaten!$C$9)</f>
        <v>HSV Testverein</v>
      </c>
      <c r="C60" s="399"/>
      <c r="D60" s="400"/>
      <c r="E60" s="401" t="str">
        <f>IF(ISNUMBER(Q61)=FALSE,"","Name:")</f>
        <v>Name:</v>
      </c>
      <c r="F60" s="402" t="e">
        <f ca="1">IF(ISBLANK(Q61),"",VLOOKUP(+Q61,'Erg Alle'!$B$6:$M$65,2,FALSE))</f>
        <v>#N/A</v>
      </c>
      <c r="G60" s="400"/>
      <c r="H60" s="399"/>
      <c r="I60" s="399"/>
      <c r="J60" s="401" t="e">
        <f>IF(ISNUMBER(Q61)=FALSE,"",VLOOKUP(+Q61,Starter!$A$7:$G$66,5,FALSE))</f>
        <v>#N/A</v>
      </c>
      <c r="K60" s="720" t="e">
        <f>IF(ISNUMBER(Q61)=FALSE,"",VLOOKUP(+Q61,Starter!$A$7:$G$66,6,FALSE))</f>
        <v>#N/A</v>
      </c>
      <c r="L60" s="720"/>
      <c r="M60" s="401" t="str">
        <f>IF(ISNUMBER(Q61)=FALSE,"","Hund:")</f>
        <v>Hund:</v>
      </c>
      <c r="N60" s="402" t="e">
        <f ca="1">IF(ISBLANK(Q61),"",VLOOKUP(+Q61,'Erg Alle'!$B$6:$M$65,3,FALSE))</f>
        <v>#N/A</v>
      </c>
      <c r="O60" s="399"/>
      <c r="P60" s="400"/>
      <c r="Q60" s="383"/>
      <c r="S60" s="382">
        <v>19</v>
      </c>
    </row>
    <row r="61" spans="1:19" ht="13.05" customHeight="1">
      <c r="A61" s="386" t="str">
        <f>IF(ISNUMBER(Q61)=FALSE,"","Klasse:")</f>
        <v>Klasse:</v>
      </c>
      <c r="B61" s="387" t="e">
        <f ca="1">IF(ISBLANK(Q61),"",VLOOKUP(+Q61,'Erg Alle'!$B$6:$M$65,5,FALSE))</f>
        <v>#N/A</v>
      </c>
      <c r="C61" s="387"/>
      <c r="D61" s="387" t="str">
        <f>IF(ISNUMBER(Q61)=FALSE,"","Lauf 1:")</f>
        <v>Lauf 1:</v>
      </c>
      <c r="E61" s="388" t="str">
        <f>IF(ISNUMBER(Q61)=FALSE,"","FP")</f>
        <v>FP</v>
      </c>
      <c r="F61" s="389" t="str">
        <f>IF(ISNUMBER(Q61)=FALSE,"","WU")</f>
        <v>WU</v>
      </c>
      <c r="G61" s="387" t="str">
        <f>IF(ISNUMBER(Q61)=FALSE,"","Lauf 2:")</f>
        <v>Lauf 2:</v>
      </c>
      <c r="H61" s="388" t="str">
        <f>IF(ISNUMBER(Q61)=FALSE,"","FP")</f>
        <v>FP</v>
      </c>
      <c r="I61" s="389" t="str">
        <f>IF(ISNUMBER(Q61)=FALSE,"","WU")</f>
        <v>WU</v>
      </c>
      <c r="J61" s="387" t="str">
        <f>+IF(Stammdaten!$C$20&gt;2,IF(ISNUMBER(Q61)=FALSE,"","Lauf 3:"),"")</f>
        <v>Lauf 3:</v>
      </c>
      <c r="K61" s="388" t="str">
        <f>+IF(Stammdaten!$C$20&gt;2,IF(ISNUMBER(Q61)=FALSE,"","FP"),"")</f>
        <v>FP</v>
      </c>
      <c r="L61" s="389" t="str">
        <f>+IF(Stammdaten!$C$20&gt;2,IF(ISNUMBER(Q61)=FALSE,"","WU"),"")</f>
        <v>WU</v>
      </c>
      <c r="M61" s="387"/>
      <c r="N61" s="388"/>
      <c r="O61" s="388"/>
      <c r="P61" s="388"/>
      <c r="Q61" s="393">
        <f>IF(OR($C$4=S60,S60&gt;$C$4),IF($C$2+(S60-$C$4)&lt;=$C$3,$C$2+(S60-$C$4),""),"")</f>
        <v>19</v>
      </c>
      <c r="R61" s="83"/>
      <c r="S61" s="105"/>
    </row>
    <row r="62" spans="1:19" ht="15" customHeight="1">
      <c r="A62" s="394" t="str">
        <f>IF(ISNUMBER(Q61)=FALSE,"","H-WR:")</f>
        <v>H-WR:</v>
      </c>
      <c r="B62" s="395" t="str">
        <f>+IF(ISNUMBER(Q61)=FALSE,"",Stammdaten!$C$17)</f>
        <v>Wertungsrichter(in) 1</v>
      </c>
      <c r="C62" s="395"/>
      <c r="D62" s="396"/>
      <c r="E62" s="396" t="e">
        <f ca="1">IF(ISBLANK(Q61),"",VLOOKUP(+Q61,'Erg Alle'!$B$6:$M$65,7,FALSE))</f>
        <v>#N/A</v>
      </c>
      <c r="F62" s="397" t="e">
        <f ca="1">IF(ISBLANK(Q61),"",VLOOKUP(+Q61,'Erg Alle'!$B$6:$M$65,8,FALSE))</f>
        <v>#N/A</v>
      </c>
      <c r="G62" s="394"/>
      <c r="H62" s="396" t="e">
        <f ca="1">IF(ISBLANK(Q61),"",VLOOKUP(+Q61,'Erg Alle'!$B$6:$M$65,9,FALSE))</f>
        <v>#N/A</v>
      </c>
      <c r="I62" s="397" t="e">
        <f ca="1">IF(ISBLANK(Q61),"",VLOOKUP(+Q61,'Erg Alle'!$B$6:$M$65,10,FALSE))</f>
        <v>#N/A</v>
      </c>
      <c r="J62" s="394"/>
      <c r="K62" s="396" t="e">
        <f ca="1">IF(ISBLANK(Q61),"",VLOOKUP(+Q61,'Erg Alle'!$B$6:$M$65,11,FALSE))</f>
        <v>#N/A</v>
      </c>
      <c r="L62" s="397" t="e">
        <f ca="1">IF(ISBLANK(Q61),"",VLOOKUP(+Q61,'Erg Alle'!$B$6:$M$65,12,FALSE))</f>
        <v>#N/A</v>
      </c>
      <c r="M62" s="395"/>
      <c r="N62" s="396"/>
      <c r="O62" s="396"/>
      <c r="P62" s="379"/>
      <c r="Q62" s="379"/>
      <c r="R62" s="82"/>
      <c r="S62" s="105"/>
    </row>
    <row r="63" spans="1:19" ht="16.5" customHeight="1">
      <c r="A63" s="398">
        <f>IF(ISNUMBER(Q64)=FALSE,"",Stammdaten!$C$4)</f>
        <v>44995</v>
      </c>
      <c r="B63" s="399" t="str">
        <f>IF(ISNUMBER(Q64)=FALSE,"",Stammdaten!$C$9)</f>
        <v>HSV Testverein</v>
      </c>
      <c r="C63" s="399"/>
      <c r="D63" s="400"/>
      <c r="E63" s="401" t="str">
        <f>IF(ISNUMBER(Q64)=FALSE,"","Name:")</f>
        <v>Name:</v>
      </c>
      <c r="F63" s="402" t="e">
        <f ca="1">IF(ISBLANK(Q64),"",VLOOKUP(+Q64,'Erg Alle'!$B$6:$M$65,2,FALSE))</f>
        <v>#N/A</v>
      </c>
      <c r="G63" s="400"/>
      <c r="H63" s="399"/>
      <c r="I63" s="399"/>
      <c r="J63" s="401" t="e">
        <f>IF(ISNUMBER(Q64)=FALSE,"",VLOOKUP(+Q64,Starter!$A$7:$G$66,5,FALSE))</f>
        <v>#N/A</v>
      </c>
      <c r="K63" s="720" t="e">
        <f>IF(ISNUMBER(Q64)=FALSE,"",VLOOKUP(+Q64,Starter!$A$7:$G$66,6,FALSE))</f>
        <v>#N/A</v>
      </c>
      <c r="L63" s="720"/>
      <c r="M63" s="401" t="str">
        <f>IF(ISNUMBER(Q64)=FALSE,"","Hund:")</f>
        <v>Hund:</v>
      </c>
      <c r="N63" s="402" t="e">
        <f ca="1">IF(ISBLANK(Q64),"",VLOOKUP(+Q64,'Erg Alle'!$B$6:$M$65,3,FALSE))</f>
        <v>#N/A</v>
      </c>
      <c r="O63" s="399"/>
      <c r="P63" s="400"/>
      <c r="Q63" s="383"/>
      <c r="S63" s="382">
        <v>20</v>
      </c>
    </row>
    <row r="64" spans="1:19" ht="13.05" customHeight="1">
      <c r="A64" s="386" t="str">
        <f>IF(ISNUMBER(Q64)=FALSE,"","Klasse:")</f>
        <v>Klasse:</v>
      </c>
      <c r="B64" s="387" t="e">
        <f ca="1">IF(ISBLANK(Q64),"",VLOOKUP(+Q64,'Erg Alle'!$B$6:$M$65,5,FALSE))</f>
        <v>#N/A</v>
      </c>
      <c r="C64" s="387"/>
      <c r="D64" s="387" t="str">
        <f>IF(ISNUMBER(Q64)=FALSE,"","Lauf 1:")</f>
        <v>Lauf 1:</v>
      </c>
      <c r="E64" s="388" t="str">
        <f>IF(ISNUMBER(Q64)=FALSE,"","FP")</f>
        <v>FP</v>
      </c>
      <c r="F64" s="389" t="str">
        <f>IF(ISNUMBER(Q64)=FALSE,"","WU")</f>
        <v>WU</v>
      </c>
      <c r="G64" s="387" t="str">
        <f>IF(ISNUMBER(Q64)=FALSE,"","Lauf 2:")</f>
        <v>Lauf 2:</v>
      </c>
      <c r="H64" s="388" t="str">
        <f>IF(ISNUMBER(Q64)=FALSE,"","FP")</f>
        <v>FP</v>
      </c>
      <c r="I64" s="389" t="str">
        <f>IF(ISNUMBER(Q64)=FALSE,"","WU")</f>
        <v>WU</v>
      </c>
      <c r="J64" s="387" t="str">
        <f>+IF(Stammdaten!$C$20&gt;2,IF(ISNUMBER(Q64)=FALSE,"","Lauf 3:"),"")</f>
        <v>Lauf 3:</v>
      </c>
      <c r="K64" s="388" t="str">
        <f>+IF(Stammdaten!$C$20&gt;2,IF(ISNUMBER(Q64)=FALSE,"","FP"),"")</f>
        <v>FP</v>
      </c>
      <c r="L64" s="389" t="str">
        <f>+IF(Stammdaten!$C$20&gt;2,IF(ISNUMBER(Q64)=FALSE,"","WU"),"")</f>
        <v>WU</v>
      </c>
      <c r="M64" s="387"/>
      <c r="N64" s="388"/>
      <c r="O64" s="388"/>
      <c r="P64" s="388"/>
      <c r="Q64" s="393">
        <f>IF(OR($C$4=S63,S63&gt;$C$4),IF($C$2+(S63-$C$4)&lt;=$C$3,$C$2+(S63-$C$4),""),"")</f>
        <v>20</v>
      </c>
      <c r="R64" s="83"/>
      <c r="S64" s="105"/>
    </row>
    <row r="65" spans="1:19" ht="15" customHeight="1">
      <c r="A65" s="394" t="str">
        <f>IF(ISNUMBER(Q64)=FALSE,"","H-WR:")</f>
        <v>H-WR:</v>
      </c>
      <c r="B65" s="395" t="str">
        <f>+IF(ISNUMBER(Q64)=FALSE,"",Stammdaten!$C$17)</f>
        <v>Wertungsrichter(in) 1</v>
      </c>
      <c r="C65" s="395"/>
      <c r="D65" s="396"/>
      <c r="E65" s="396" t="e">
        <f ca="1">IF(ISBLANK(Q64),"",VLOOKUP(+Q64,'Erg Alle'!$B$6:$M$65,7,FALSE))</f>
        <v>#N/A</v>
      </c>
      <c r="F65" s="397" t="e">
        <f ca="1">IF(ISBLANK(Q64),"",VLOOKUP(+Q64,'Erg Alle'!$B$6:$M$65,8,FALSE))</f>
        <v>#N/A</v>
      </c>
      <c r="G65" s="394"/>
      <c r="H65" s="396" t="e">
        <f ca="1">IF(ISBLANK(Q64),"",VLOOKUP(+Q64,'Erg Alle'!$B$6:$M$65,9,FALSE))</f>
        <v>#N/A</v>
      </c>
      <c r="I65" s="397" t="e">
        <f ca="1">IF(ISBLANK(Q64),"",VLOOKUP(+Q64,'Erg Alle'!$B$6:$M$65,10,FALSE))</f>
        <v>#N/A</v>
      </c>
      <c r="J65" s="394"/>
      <c r="K65" s="396" t="e">
        <f ca="1">IF(ISBLANK(Q64),"",VLOOKUP(+Q64,'Erg Alle'!$B$6:$M$65,11,FALSE))</f>
        <v>#N/A</v>
      </c>
      <c r="L65" s="397" t="e">
        <f ca="1">IF(ISBLANK(Q64),"",VLOOKUP(+Q64,'Erg Alle'!$B$6:$M$65,12,FALSE))</f>
        <v>#N/A</v>
      </c>
      <c r="M65" s="395"/>
      <c r="N65" s="396"/>
      <c r="O65" s="396"/>
      <c r="P65" s="379"/>
      <c r="Q65" s="379"/>
      <c r="R65" s="82"/>
      <c r="S65" s="105"/>
    </row>
  </sheetData>
  <sheetProtection algorithmName="SHA-512" hashValue="0qvHbcNL5jzTeVtaYewfNCu6d5ad7dIR9Z7DdIudwkvC3L8qo2XojhM3FmagLAHtgS1VoqwVPb5eDG4G1woeXQ==" saltValue="bcHzvy7Tsm6dC+OmzcSV2Q==" spinCount="100000" sheet="1" objects="1" scenarios="1"/>
  <mergeCells count="20">
    <mergeCell ref="K60:L60"/>
    <mergeCell ref="K63:L63"/>
    <mergeCell ref="K42:L42"/>
    <mergeCell ref="K45:L45"/>
    <mergeCell ref="K48:L48"/>
    <mergeCell ref="K51:L51"/>
    <mergeCell ref="K54:L54"/>
    <mergeCell ref="K57:L57"/>
    <mergeCell ref="K39:L39"/>
    <mergeCell ref="K6:L6"/>
    <mergeCell ref="K9:L9"/>
    <mergeCell ref="K12:L12"/>
    <mergeCell ref="K15:L15"/>
    <mergeCell ref="K18:L18"/>
    <mergeCell ref="K21:L21"/>
    <mergeCell ref="K24:L24"/>
    <mergeCell ref="K27:L27"/>
    <mergeCell ref="K30:L30"/>
    <mergeCell ref="K33:L33"/>
    <mergeCell ref="K36:L36"/>
  </mergeCells>
  <pageMargins left="0.47244094488188981" right="0.47244094488188981" top="0.23622047244094491" bottom="0.11811023622047245" header="0.15748031496062992" footer="0.19685039370078741"/>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47"/>
  <sheetViews>
    <sheetView showGridLines="0" zoomScaleNormal="100" workbookViewId="0">
      <selection activeCell="U18" sqref="U18"/>
    </sheetView>
  </sheetViews>
  <sheetFormatPr baseColWidth="10" defaultColWidth="11.44140625" defaultRowHeight="13.8"/>
  <cols>
    <col min="1" max="1" width="0.77734375" style="474" customWidth="1"/>
    <col min="2" max="4" width="0.5546875" style="474" customWidth="1"/>
    <col min="5" max="5" width="6" style="474" customWidth="1"/>
    <col min="6" max="6" width="2.77734375" style="478" customWidth="1"/>
    <col min="7" max="7" width="4.21875" style="478" customWidth="1"/>
    <col min="8" max="8" width="8.44140625" style="479" customWidth="1"/>
    <col min="9" max="9" width="8.44140625" style="478" customWidth="1"/>
    <col min="10" max="10" width="8.44140625" style="479" customWidth="1"/>
    <col min="11" max="11" width="0.5546875" style="478" customWidth="1"/>
    <col min="12" max="12" width="10.5546875" style="478" customWidth="1"/>
    <col min="13" max="13" width="10.5546875" style="474" customWidth="1"/>
    <col min="14" max="14" width="13.5546875" style="474" customWidth="1"/>
    <col min="15" max="15" width="10.5546875" style="474" customWidth="1"/>
    <col min="16" max="16" width="0.5546875" style="474" customWidth="1"/>
    <col min="17" max="17" width="0.77734375" style="474" customWidth="1"/>
    <col min="18" max="19" width="0.5546875" style="479" customWidth="1"/>
    <col min="20" max="20" width="10.5546875" style="478" customWidth="1"/>
    <col min="21" max="21" width="6.5546875" style="474" customWidth="1"/>
    <col min="22" max="16384" width="11.44140625" style="474"/>
  </cols>
  <sheetData>
    <row r="1" spans="2:20" ht="9" customHeight="1">
      <c r="F1" s="474"/>
      <c r="G1" s="474"/>
      <c r="H1" s="474"/>
      <c r="I1" s="474"/>
      <c r="J1" s="474"/>
      <c r="K1" s="474"/>
      <c r="L1" s="474"/>
      <c r="R1" s="474"/>
      <c r="S1" s="474"/>
      <c r="T1" s="474"/>
    </row>
    <row r="2" spans="2:20" ht="3.75" customHeight="1">
      <c r="B2" s="475"/>
      <c r="C2" s="475"/>
      <c r="D2" s="475"/>
      <c r="E2" s="475"/>
      <c r="F2" s="476"/>
      <c r="G2" s="476"/>
      <c r="H2" s="477"/>
      <c r="I2" s="476"/>
      <c r="J2" s="477"/>
      <c r="K2" s="476"/>
      <c r="L2" s="476"/>
      <c r="M2" s="475"/>
      <c r="N2" s="475"/>
      <c r="O2" s="475"/>
      <c r="P2" s="475"/>
      <c r="Q2" s="475"/>
      <c r="R2" s="475"/>
      <c r="S2" s="474"/>
    </row>
    <row r="3" spans="2:20" ht="3.75" customHeight="1">
      <c r="B3" s="475"/>
      <c r="R3" s="477"/>
    </row>
    <row r="4" spans="2:20" ht="3.75" customHeight="1">
      <c r="B4" s="475"/>
      <c r="D4" s="480"/>
      <c r="E4" s="480"/>
      <c r="F4" s="481"/>
      <c r="G4" s="481"/>
      <c r="H4" s="482"/>
      <c r="I4" s="481"/>
      <c r="J4" s="482"/>
      <c r="K4" s="481"/>
      <c r="L4" s="481"/>
      <c r="M4" s="480"/>
      <c r="N4" s="480"/>
      <c r="O4" s="480"/>
      <c r="P4" s="480"/>
      <c r="R4" s="477"/>
    </row>
    <row r="5" spans="2:20" ht="14.1" customHeight="1">
      <c r="B5" s="475"/>
      <c r="D5" s="480"/>
      <c r="P5" s="480"/>
      <c r="R5" s="477"/>
    </row>
    <row r="6" spans="2:20" ht="6.75" customHeight="1">
      <c r="B6" s="475"/>
      <c r="D6" s="480"/>
      <c r="P6" s="480"/>
      <c r="R6" s="477"/>
    </row>
    <row r="7" spans="2:20" ht="6.75" customHeight="1">
      <c r="B7" s="475"/>
      <c r="D7" s="480"/>
      <c r="P7" s="480"/>
      <c r="R7" s="477"/>
    </row>
    <row r="8" spans="2:20" ht="6.75" customHeight="1">
      <c r="B8" s="475"/>
      <c r="D8" s="480"/>
      <c r="P8" s="480"/>
      <c r="R8" s="477"/>
    </row>
    <row r="9" spans="2:20" ht="6.75" customHeight="1">
      <c r="B9" s="475"/>
      <c r="D9" s="480"/>
      <c r="P9" s="480"/>
      <c r="R9" s="477"/>
    </row>
    <row r="10" spans="2:20" ht="6.75" customHeight="1">
      <c r="B10" s="475"/>
      <c r="D10" s="480"/>
      <c r="P10" s="480"/>
      <c r="R10" s="477"/>
    </row>
    <row r="11" spans="2:20" ht="7.5" customHeight="1">
      <c r="B11" s="475"/>
      <c r="D11" s="480"/>
      <c r="P11" s="480"/>
      <c r="R11" s="477"/>
    </row>
    <row r="12" spans="2:20" ht="10.5" customHeight="1">
      <c r="B12" s="475"/>
      <c r="D12" s="480"/>
      <c r="P12" s="480"/>
      <c r="R12" s="477"/>
    </row>
    <row r="13" spans="2:20" ht="60.75" customHeight="1">
      <c r="B13" s="475"/>
      <c r="D13" s="480"/>
      <c r="E13" s="724" t="s">
        <v>71</v>
      </c>
      <c r="F13" s="724"/>
      <c r="G13" s="724"/>
      <c r="H13" s="724"/>
      <c r="I13" s="724"/>
      <c r="J13" s="724"/>
      <c r="K13" s="724"/>
      <c r="L13" s="724"/>
      <c r="M13" s="724"/>
      <c r="N13" s="724"/>
      <c r="O13" s="724"/>
      <c r="P13" s="480"/>
      <c r="R13" s="477"/>
    </row>
    <row r="14" spans="2:20" ht="6" customHeight="1">
      <c r="B14" s="475"/>
      <c r="D14" s="480"/>
      <c r="P14" s="480"/>
      <c r="R14" s="477"/>
    </row>
    <row r="15" spans="2:20" ht="28.5" customHeight="1">
      <c r="B15" s="475"/>
      <c r="D15" s="480"/>
      <c r="P15" s="480"/>
      <c r="R15" s="477"/>
    </row>
    <row r="16" spans="2:20" ht="29.25" customHeight="1">
      <c r="B16" s="475"/>
      <c r="D16" s="480"/>
      <c r="E16" s="725" t="s">
        <v>56</v>
      </c>
      <c r="F16" s="725"/>
      <c r="G16" s="725"/>
      <c r="H16" s="725"/>
      <c r="I16" s="725"/>
      <c r="J16" s="725"/>
      <c r="K16" s="725"/>
      <c r="L16" s="725"/>
      <c r="M16" s="725"/>
      <c r="N16" s="725"/>
      <c r="O16" s="725"/>
      <c r="P16" s="480"/>
      <c r="R16" s="477"/>
    </row>
    <row r="17" spans="2:25" ht="14.1" customHeight="1" thickBot="1">
      <c r="B17" s="475"/>
      <c r="D17" s="480"/>
      <c r="H17" s="483"/>
      <c r="L17" s="479" t="str">
        <f>IF(U22=0,"","Der Verein")</f>
        <v/>
      </c>
      <c r="P17" s="480"/>
      <c r="R17" s="484"/>
      <c r="S17" s="483"/>
      <c r="U17" s="485"/>
    </row>
    <row r="18" spans="2:25" ht="28.5" customHeight="1" thickBot="1">
      <c r="B18" s="475"/>
      <c r="D18" s="480"/>
      <c r="E18" s="726" t="e">
        <f>VLOOKUP($U$18,Starter!$A:$G,2,FALSE)</f>
        <v>#N/A</v>
      </c>
      <c r="F18" s="726"/>
      <c r="G18" s="726"/>
      <c r="H18" s="726"/>
      <c r="I18" s="726"/>
      <c r="J18" s="726"/>
      <c r="K18" s="726"/>
      <c r="L18" s="726"/>
      <c r="M18" s="726"/>
      <c r="N18" s="726"/>
      <c r="O18" s="726"/>
      <c r="P18" s="480"/>
      <c r="Q18" s="486"/>
      <c r="R18" s="487"/>
      <c r="S18" s="488"/>
      <c r="T18" s="489"/>
      <c r="U18" s="364">
        <v>1</v>
      </c>
      <c r="V18" s="490" t="s">
        <v>104</v>
      </c>
    </row>
    <row r="19" spans="2:25" ht="8.25" customHeight="1">
      <c r="B19" s="475"/>
      <c r="D19" s="480"/>
      <c r="E19" s="486"/>
      <c r="F19" s="489"/>
      <c r="G19" s="489"/>
      <c r="H19" s="488"/>
      <c r="I19" s="489"/>
      <c r="J19" s="488"/>
      <c r="K19" s="489"/>
      <c r="L19" s="491"/>
      <c r="M19" s="486"/>
      <c r="N19" s="486"/>
      <c r="O19" s="486"/>
      <c r="P19" s="480"/>
      <c r="Q19" s="486"/>
      <c r="R19" s="487"/>
      <c r="S19" s="488"/>
      <c r="T19" s="489"/>
      <c r="V19" s="492"/>
    </row>
    <row r="20" spans="2:25" ht="21.75" customHeight="1">
      <c r="B20" s="475"/>
      <c r="D20" s="480"/>
      <c r="E20" s="725" t="s">
        <v>57</v>
      </c>
      <c r="F20" s="725"/>
      <c r="G20" s="725"/>
      <c r="H20" s="725"/>
      <c r="I20" s="725"/>
      <c r="J20" s="725"/>
      <c r="K20" s="725"/>
      <c r="L20" s="725"/>
      <c r="M20" s="725"/>
      <c r="N20" s="725"/>
      <c r="O20" s="725"/>
      <c r="P20" s="480"/>
      <c r="Q20" s="486"/>
      <c r="R20" s="487"/>
      <c r="S20" s="488"/>
      <c r="T20" s="489"/>
      <c r="U20" s="493"/>
      <c r="V20" s="485"/>
    </row>
    <row r="21" spans="2:25" ht="9.75" customHeight="1">
      <c r="B21" s="475"/>
      <c r="D21" s="480"/>
      <c r="E21" s="486"/>
      <c r="F21" s="489"/>
      <c r="G21" s="489"/>
      <c r="H21" s="488"/>
      <c r="I21" s="489"/>
      <c r="J21" s="488"/>
      <c r="K21" s="489"/>
      <c r="L21" s="489"/>
      <c r="M21" s="486"/>
      <c r="N21" s="486"/>
      <c r="O21" s="486"/>
      <c r="P21" s="480"/>
      <c r="Q21" s="486"/>
      <c r="R21" s="487"/>
      <c r="S21" s="488"/>
      <c r="T21" s="489"/>
    </row>
    <row r="22" spans="2:25" ht="29.25" customHeight="1">
      <c r="B22" s="475"/>
      <c r="D22" s="480"/>
      <c r="E22" s="726" t="e">
        <f>VLOOKUP($U$18,Starter!$A:$G,3,FALSE)</f>
        <v>#N/A</v>
      </c>
      <c r="F22" s="726"/>
      <c r="G22" s="726"/>
      <c r="H22" s="726"/>
      <c r="I22" s="726"/>
      <c r="J22" s="726"/>
      <c r="K22" s="726"/>
      <c r="L22" s="726"/>
      <c r="M22" s="726"/>
      <c r="N22" s="726"/>
      <c r="O22" s="726"/>
      <c r="P22" s="480"/>
      <c r="Q22" s="486"/>
      <c r="R22" s="487"/>
      <c r="S22" s="488"/>
      <c r="T22" s="489"/>
    </row>
    <row r="23" spans="2:25" ht="12.75" customHeight="1">
      <c r="B23" s="475"/>
      <c r="D23" s="480"/>
      <c r="E23" s="486"/>
      <c r="F23" s="489"/>
      <c r="G23" s="489"/>
      <c r="H23" s="488"/>
      <c r="I23" s="489"/>
      <c r="J23" s="488"/>
      <c r="K23" s="489"/>
      <c r="L23" s="489"/>
      <c r="M23" s="486"/>
      <c r="N23" s="486"/>
      <c r="O23" s="486"/>
      <c r="P23" s="480"/>
      <c r="Q23" s="486"/>
      <c r="R23" s="487"/>
      <c r="S23" s="488"/>
      <c r="T23" s="489"/>
    </row>
    <row r="24" spans="2:25" ht="19.5" customHeight="1">
      <c r="B24" s="475"/>
      <c r="D24" s="480"/>
      <c r="E24" s="725" t="s">
        <v>58</v>
      </c>
      <c r="F24" s="725"/>
      <c r="G24" s="725"/>
      <c r="H24" s="725"/>
      <c r="I24" s="725"/>
      <c r="J24" s="725"/>
      <c r="K24" s="725"/>
      <c r="L24" s="725"/>
      <c r="M24" s="725"/>
      <c r="N24" s="725"/>
      <c r="O24" s="725"/>
      <c r="P24" s="480"/>
      <c r="Q24" s="486"/>
      <c r="R24" s="487"/>
      <c r="S24" s="488"/>
      <c r="T24" s="489"/>
      <c r="V24" s="494"/>
    </row>
    <row r="25" spans="2:25" ht="9.75" customHeight="1">
      <c r="B25" s="475"/>
      <c r="D25" s="480"/>
      <c r="E25" s="486"/>
      <c r="F25" s="489"/>
      <c r="G25" s="489"/>
      <c r="H25" s="488"/>
      <c r="I25" s="474"/>
      <c r="K25" s="495"/>
      <c r="L25" s="495"/>
      <c r="M25" s="495"/>
      <c r="N25" s="495"/>
      <c r="O25" s="495"/>
      <c r="P25" s="480"/>
      <c r="Q25" s="495"/>
      <c r="R25" s="487"/>
      <c r="S25" s="488"/>
      <c r="T25" s="489"/>
    </row>
    <row r="26" spans="2:25" ht="31.5" customHeight="1">
      <c r="B26" s="475"/>
      <c r="D26" s="480"/>
      <c r="E26" s="727" t="str">
        <f>Stammdaten!C7</f>
        <v xml:space="preserve">Hoopers Turnier </v>
      </c>
      <c r="F26" s="727"/>
      <c r="G26" s="727"/>
      <c r="H26" s="727"/>
      <c r="I26" s="727"/>
      <c r="J26" s="727"/>
      <c r="K26" s="727"/>
      <c r="L26" s="727"/>
      <c r="M26" s="727"/>
      <c r="N26" s="727"/>
      <c r="O26" s="727"/>
      <c r="P26" s="480"/>
      <c r="Q26" s="486"/>
      <c r="R26" s="487"/>
      <c r="S26" s="488"/>
      <c r="T26" s="489"/>
      <c r="V26" s="496"/>
    </row>
    <row r="27" spans="2:25" ht="15.75" customHeight="1">
      <c r="B27" s="475"/>
      <c r="D27" s="480"/>
      <c r="E27" s="486"/>
      <c r="F27" s="489"/>
      <c r="G27" s="489"/>
      <c r="H27" s="488"/>
      <c r="I27" s="489"/>
      <c r="J27" s="488"/>
      <c r="K27" s="474"/>
      <c r="L27" s="474"/>
      <c r="M27" s="486"/>
      <c r="N27" s="486"/>
      <c r="O27" s="486"/>
      <c r="P27" s="480"/>
      <c r="Q27" s="486"/>
      <c r="R27" s="487"/>
      <c r="S27" s="488"/>
      <c r="T27" s="489"/>
    </row>
    <row r="28" spans="2:25" ht="27.75" customHeight="1">
      <c r="B28" s="475"/>
      <c r="D28" s="480"/>
      <c r="E28" s="725" t="e">
        <f>CONCATENATE("in der Klasse ",VLOOKUP($U$18,Starter!$A:$G,7,FALSE))</f>
        <v>#N/A</v>
      </c>
      <c r="F28" s="725"/>
      <c r="G28" s="725"/>
      <c r="H28" s="725"/>
      <c r="I28" s="725"/>
      <c r="J28" s="725"/>
      <c r="K28" s="725"/>
      <c r="L28" s="725"/>
      <c r="M28" s="725"/>
      <c r="N28" s="725"/>
      <c r="O28" s="725"/>
      <c r="P28" s="480"/>
      <c r="Q28" s="497"/>
      <c r="R28" s="498"/>
      <c r="S28" s="497"/>
      <c r="T28" s="489"/>
      <c r="U28" s="485"/>
    </row>
    <row r="29" spans="2:25" ht="37.5" customHeight="1" thickBot="1">
      <c r="B29" s="475"/>
      <c r="D29" s="480"/>
      <c r="E29" s="725" t="s">
        <v>61</v>
      </c>
      <c r="F29" s="725"/>
      <c r="G29" s="725"/>
      <c r="H29" s="725"/>
      <c r="I29" s="725"/>
      <c r="J29" s="725"/>
      <c r="K29" s="725"/>
      <c r="L29" s="725"/>
      <c r="M29" s="725"/>
      <c r="N29" s="725"/>
      <c r="O29" s="725"/>
      <c r="P29" s="480"/>
      <c r="Q29" s="497"/>
      <c r="R29" s="498"/>
      <c r="S29" s="497"/>
      <c r="T29" s="489"/>
      <c r="U29" s="485"/>
    </row>
    <row r="30" spans="2:25" ht="49.5" customHeight="1" thickBot="1">
      <c r="B30" s="475"/>
      <c r="D30" s="480"/>
      <c r="E30" s="728" t="e">
        <f ca="1">IF(U30="",VLOOKUP($U$18,'Erg Alle'!$B:$S,17,FALSE),"den      . Platz")</f>
        <v>#N/A</v>
      </c>
      <c r="F30" s="728"/>
      <c r="G30" s="728"/>
      <c r="H30" s="728"/>
      <c r="I30" s="728"/>
      <c r="J30" s="728"/>
      <c r="K30" s="728"/>
      <c r="L30" s="728"/>
      <c r="M30" s="728"/>
      <c r="N30" s="728"/>
      <c r="O30" s="728"/>
      <c r="P30" s="480"/>
      <c r="R30" s="499"/>
      <c r="S30" s="500"/>
      <c r="T30" s="501"/>
      <c r="U30" s="472"/>
      <c r="V30" s="473" t="s">
        <v>329</v>
      </c>
      <c r="Y30" s="502"/>
    </row>
    <row r="31" spans="2:25" ht="14.25" customHeight="1">
      <c r="B31" s="475"/>
      <c r="D31" s="480"/>
      <c r="E31" s="486"/>
      <c r="F31" s="489"/>
      <c r="G31" s="489"/>
      <c r="H31" s="488"/>
      <c r="I31" s="503"/>
      <c r="J31" s="504"/>
      <c r="K31" s="723"/>
      <c r="L31" s="723"/>
      <c r="M31" s="505"/>
      <c r="N31" s="506"/>
      <c r="P31" s="480"/>
      <c r="R31" s="507"/>
      <c r="S31" s="508"/>
      <c r="T31" s="489"/>
      <c r="U31" s="485"/>
    </row>
    <row r="32" spans="2:25" ht="48" customHeight="1">
      <c r="B32" s="475"/>
      <c r="D32" s="480"/>
      <c r="E32" s="729" t="str">
        <f>Stammdaten!C17</f>
        <v>Wertungsrichter(in) 1</v>
      </c>
      <c r="F32" s="730"/>
      <c r="G32" s="730"/>
      <c r="H32" s="730"/>
      <c r="I32" s="730"/>
      <c r="J32" s="730"/>
      <c r="K32" s="730"/>
      <c r="L32" s="730"/>
      <c r="M32" s="730"/>
      <c r="N32" s="730"/>
      <c r="O32" s="730"/>
      <c r="P32" s="480"/>
      <c r="Q32" s="486"/>
      <c r="R32" s="487"/>
      <c r="S32" s="488"/>
      <c r="T32" s="489"/>
    </row>
    <row r="33" spans="1:25" ht="24.75" customHeight="1">
      <c r="B33" s="475"/>
      <c r="D33" s="480"/>
      <c r="E33" s="731" t="s">
        <v>102</v>
      </c>
      <c r="F33" s="731"/>
      <c r="G33" s="731"/>
      <c r="H33" s="731"/>
      <c r="I33" s="731"/>
      <c r="J33" s="731"/>
      <c r="K33" s="731"/>
      <c r="L33" s="731"/>
      <c r="M33" s="731"/>
      <c r="N33" s="731"/>
      <c r="O33" s="731"/>
      <c r="P33" s="480"/>
      <c r="Q33" s="486"/>
      <c r="R33" s="487"/>
      <c r="S33" s="488"/>
      <c r="T33" s="489"/>
    </row>
    <row r="34" spans="1:25" ht="31.5" customHeight="1">
      <c r="B34" s="475"/>
      <c r="D34" s="480"/>
      <c r="E34" s="486"/>
      <c r="F34" s="489"/>
      <c r="G34" s="489"/>
      <c r="H34" s="488" t="s">
        <v>59</v>
      </c>
      <c r="I34" s="489"/>
      <c r="J34" s="488"/>
      <c r="K34" s="489"/>
      <c r="L34" s="489"/>
      <c r="M34" s="486"/>
      <c r="N34" s="486"/>
      <c r="O34" s="486"/>
      <c r="P34" s="480"/>
      <c r="Q34" s="486"/>
      <c r="R34" s="487"/>
      <c r="S34" s="488"/>
      <c r="T34" s="489"/>
    </row>
    <row r="35" spans="1:25" s="479" customFormat="1" ht="13.5" customHeight="1">
      <c r="A35" s="474"/>
      <c r="B35" s="475"/>
      <c r="C35" s="474"/>
      <c r="D35" s="480"/>
      <c r="E35" s="486"/>
      <c r="F35" s="489"/>
      <c r="G35" s="489"/>
      <c r="H35" s="488" t="s">
        <v>60</v>
      </c>
      <c r="I35" s="489"/>
      <c r="J35" s="488"/>
      <c r="K35" s="489"/>
      <c r="L35" s="489"/>
      <c r="M35" s="486"/>
      <c r="N35" s="486"/>
      <c r="O35" s="486"/>
      <c r="P35" s="480"/>
      <c r="Q35" s="486"/>
      <c r="R35" s="487"/>
      <c r="S35" s="488"/>
      <c r="T35" s="489"/>
      <c r="U35" s="474"/>
      <c r="Y35" s="509"/>
    </row>
    <row r="36" spans="1:25" s="479" customFormat="1" ht="19.5" customHeight="1">
      <c r="A36" s="474"/>
      <c r="B36" s="475"/>
      <c r="C36" s="474"/>
      <c r="D36" s="480"/>
      <c r="E36" s="721">
        <f>Stammdaten!C4</f>
        <v>44995</v>
      </c>
      <c r="F36" s="721"/>
      <c r="G36" s="721"/>
      <c r="H36" s="721"/>
      <c r="I36" s="721"/>
      <c r="J36" s="721"/>
      <c r="K36" s="721"/>
      <c r="L36" s="721"/>
      <c r="M36" s="721"/>
      <c r="N36" s="721"/>
      <c r="O36" s="721"/>
      <c r="P36" s="480"/>
      <c r="R36" s="477"/>
      <c r="V36" s="488"/>
    </row>
    <row r="37" spans="1:25" s="479" customFormat="1" ht="19.5" customHeight="1">
      <c r="A37" s="474"/>
      <c r="B37" s="475"/>
      <c r="C37" s="474"/>
      <c r="D37" s="480"/>
      <c r="E37" s="722" t="str">
        <f>Stammdaten!C9</f>
        <v>HSV Testverein</v>
      </c>
      <c r="F37" s="722"/>
      <c r="G37" s="722"/>
      <c r="H37" s="722"/>
      <c r="I37" s="722"/>
      <c r="J37" s="722"/>
      <c r="K37" s="722"/>
      <c r="L37" s="722"/>
      <c r="M37" s="722"/>
      <c r="N37" s="722"/>
      <c r="O37" s="722"/>
      <c r="P37" s="480"/>
      <c r="R37" s="477"/>
    </row>
    <row r="38" spans="1:25" s="479" customFormat="1" ht="13.8" customHeight="1">
      <c r="A38" s="474"/>
      <c r="B38" s="475"/>
      <c r="C38" s="474"/>
      <c r="D38" s="480"/>
      <c r="E38" s="486"/>
      <c r="F38" s="489"/>
      <c r="G38" s="489"/>
      <c r="H38" s="488"/>
      <c r="I38" s="489"/>
      <c r="J38" s="510"/>
      <c r="K38" s="511"/>
      <c r="M38" s="486"/>
      <c r="P38" s="480"/>
      <c r="R38" s="477"/>
    </row>
    <row r="39" spans="1:25" s="479" customFormat="1" ht="13.8" customHeight="1">
      <c r="A39" s="474"/>
      <c r="B39" s="475"/>
      <c r="C39" s="474"/>
      <c r="D39" s="480"/>
      <c r="E39" s="512">
        <f>U18</f>
        <v>1</v>
      </c>
      <c r="F39" s="489"/>
      <c r="G39" s="489"/>
      <c r="H39" s="488"/>
      <c r="I39" s="489"/>
      <c r="J39" s="488"/>
      <c r="K39" s="488"/>
      <c r="L39" s="488"/>
      <c r="M39" s="486"/>
      <c r="N39" s="486"/>
      <c r="O39" s="486"/>
      <c r="P39" s="480"/>
      <c r="Q39" s="486"/>
      <c r="R39" s="487"/>
      <c r="S39" s="488"/>
      <c r="T39" s="489"/>
      <c r="U39" s="513"/>
    </row>
    <row r="40" spans="1:25" s="479" customFormat="1" ht="3.75" customHeight="1">
      <c r="A40" s="474"/>
      <c r="B40" s="475"/>
      <c r="C40" s="474"/>
      <c r="D40" s="480"/>
      <c r="E40" s="480"/>
      <c r="F40" s="481"/>
      <c r="G40" s="481"/>
      <c r="H40" s="482"/>
      <c r="I40" s="481"/>
      <c r="J40" s="482"/>
      <c r="K40" s="482"/>
      <c r="L40" s="482"/>
      <c r="M40" s="480"/>
      <c r="N40" s="480"/>
      <c r="O40" s="480"/>
      <c r="P40" s="480"/>
      <c r="Q40" s="474"/>
      <c r="R40" s="477"/>
      <c r="T40" s="478"/>
      <c r="U40" s="474"/>
    </row>
    <row r="41" spans="1:25" s="479" customFormat="1" ht="3.75" customHeight="1">
      <c r="A41" s="474"/>
      <c r="B41" s="475"/>
      <c r="C41" s="474"/>
      <c r="D41" s="474"/>
      <c r="E41" s="474"/>
      <c r="F41" s="478"/>
      <c r="G41" s="478"/>
      <c r="I41" s="478"/>
      <c r="L41" s="510"/>
      <c r="M41" s="474"/>
      <c r="N41" s="474"/>
      <c r="O41" s="474"/>
      <c r="P41" s="474"/>
      <c r="Q41" s="474"/>
      <c r="R41" s="477"/>
      <c r="T41" s="478"/>
      <c r="U41" s="474"/>
    </row>
    <row r="42" spans="1:25" s="479" customFormat="1" ht="3.75" customHeight="1">
      <c r="A42" s="474"/>
      <c r="B42" s="475"/>
      <c r="C42" s="475"/>
      <c r="D42" s="475"/>
      <c r="E42" s="475"/>
      <c r="F42" s="476"/>
      <c r="G42" s="476"/>
      <c r="H42" s="477"/>
      <c r="I42" s="476"/>
      <c r="J42" s="477"/>
      <c r="K42" s="476"/>
      <c r="L42" s="476"/>
      <c r="M42" s="475"/>
      <c r="N42" s="475"/>
      <c r="O42" s="475"/>
      <c r="P42" s="475"/>
      <c r="Q42" s="475"/>
      <c r="R42" s="477"/>
      <c r="T42" s="478"/>
      <c r="U42" s="474"/>
    </row>
    <row r="43" spans="1:25" s="479" customFormat="1" ht="2.25" customHeight="1">
      <c r="A43" s="474"/>
      <c r="B43" s="474"/>
      <c r="C43" s="474"/>
      <c r="D43" s="474"/>
      <c r="E43" s="474"/>
      <c r="F43" s="474"/>
      <c r="G43" s="474"/>
      <c r="H43" s="474"/>
      <c r="I43" s="474"/>
      <c r="J43" s="474"/>
      <c r="K43" s="474"/>
      <c r="L43" s="474"/>
      <c r="M43" s="474"/>
      <c r="N43" s="474"/>
      <c r="O43" s="474"/>
      <c r="P43" s="474"/>
      <c r="Q43" s="474"/>
      <c r="R43" s="474"/>
    </row>
    <row r="44" spans="1:25" s="479" customFormat="1" ht="14.1" customHeight="1">
      <c r="A44" s="474"/>
      <c r="B44" s="474"/>
      <c r="C44" s="474"/>
      <c r="D44" s="474"/>
      <c r="E44" s="474"/>
      <c r="F44" s="478"/>
      <c r="G44" s="478"/>
      <c r="I44" s="478"/>
      <c r="K44" s="478"/>
      <c r="L44" s="478"/>
      <c r="M44" s="474"/>
      <c r="N44" s="474"/>
      <c r="O44" s="474"/>
      <c r="P44" s="474"/>
      <c r="Q44" s="474"/>
      <c r="T44" s="478"/>
      <c r="U44" s="474"/>
    </row>
    <row r="45" spans="1:25" s="479" customFormat="1" ht="14.1" customHeight="1">
      <c r="A45" s="474"/>
      <c r="B45" s="474"/>
      <c r="C45" s="474"/>
      <c r="D45" s="474"/>
      <c r="E45" s="474"/>
      <c r="F45" s="478"/>
      <c r="G45" s="478"/>
      <c r="I45" s="478"/>
      <c r="K45" s="478"/>
      <c r="L45" s="478"/>
      <c r="M45" s="474"/>
      <c r="N45" s="474"/>
      <c r="O45" s="474"/>
      <c r="P45" s="474"/>
      <c r="Q45" s="474"/>
      <c r="T45" s="478"/>
      <c r="U45" s="474"/>
    </row>
    <row r="46" spans="1:25" s="479" customFormat="1" ht="14.1" customHeight="1">
      <c r="A46" s="474"/>
      <c r="B46" s="474"/>
      <c r="C46" s="474"/>
      <c r="D46" s="474"/>
      <c r="E46" s="474"/>
      <c r="F46" s="478"/>
      <c r="G46" s="478"/>
      <c r="I46" s="478"/>
      <c r="K46" s="478"/>
      <c r="L46" s="478"/>
      <c r="M46" s="474"/>
      <c r="N46" s="474"/>
      <c r="O46" s="474"/>
      <c r="P46" s="474"/>
      <c r="Q46" s="474"/>
      <c r="T46" s="478"/>
      <c r="U46" s="474"/>
    </row>
    <row r="47" spans="1:25" s="479" customFormat="1" ht="14.1" customHeight="1">
      <c r="A47" s="474"/>
      <c r="B47" s="474"/>
      <c r="C47" s="474"/>
      <c r="D47" s="474"/>
      <c r="E47" s="474"/>
      <c r="F47" s="478"/>
      <c r="G47" s="478"/>
      <c r="I47" s="478"/>
      <c r="K47" s="478"/>
      <c r="L47" s="478"/>
      <c r="M47" s="474"/>
      <c r="N47" s="474"/>
      <c r="O47" s="474"/>
      <c r="P47" s="474"/>
      <c r="Q47" s="474"/>
      <c r="T47" s="478"/>
      <c r="U47" s="474"/>
    </row>
  </sheetData>
  <sheetProtection sheet="1" objects="1" scenarios="1"/>
  <mergeCells count="15">
    <mergeCell ref="E36:O36"/>
    <mergeCell ref="E37:O37"/>
    <mergeCell ref="K31:L31"/>
    <mergeCell ref="E13:O13"/>
    <mergeCell ref="E16:O16"/>
    <mergeCell ref="E18:O18"/>
    <mergeCell ref="E20:O20"/>
    <mergeCell ref="E22:O22"/>
    <mergeCell ref="E24:O24"/>
    <mergeCell ref="E26:O26"/>
    <mergeCell ref="E29:O29"/>
    <mergeCell ref="E28:O28"/>
    <mergeCell ref="E30:O30"/>
    <mergeCell ref="E32:O32"/>
    <mergeCell ref="E33:O33"/>
  </mergeCells>
  <printOptions horizontalCentered="1" verticalCentered="1"/>
  <pageMargins left="0.19685039370078741" right="0.19685039370078741" top="0.19685039370078741" bottom="0.19685039370078741" header="0.19685039370078741" footer="0.19685039370078741"/>
  <pageSetup paperSize="9" firstPageNumber="0" orientation="portrait" horizontalDpi="4294967293"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3"/>
  <sheetViews>
    <sheetView showGridLines="0" zoomScale="85" zoomScaleNormal="85" workbookViewId="0">
      <selection activeCell="C15" sqref="C15"/>
    </sheetView>
  </sheetViews>
  <sheetFormatPr baseColWidth="10" defaultColWidth="11.44140625" defaultRowHeight="14.4"/>
  <cols>
    <col min="1" max="1" width="5.5546875" style="49" customWidth="1"/>
    <col min="2" max="2" width="24.5546875" style="49" customWidth="1"/>
    <col min="3" max="13" width="14.77734375" style="50" customWidth="1"/>
    <col min="14" max="16384" width="11.44140625" style="49"/>
  </cols>
  <sheetData>
    <row r="2" spans="2:15" s="50" customFormat="1" ht="20.100000000000001" customHeight="1">
      <c r="B2" s="578" t="s">
        <v>275</v>
      </c>
      <c r="C2" s="734" t="s">
        <v>4</v>
      </c>
      <c r="D2" s="735"/>
      <c r="E2" s="734" t="s">
        <v>15</v>
      </c>
      <c r="F2" s="735"/>
      <c r="G2" s="734" t="s">
        <v>29</v>
      </c>
      <c r="H2" s="735"/>
      <c r="I2" s="734" t="s">
        <v>74</v>
      </c>
      <c r="J2" s="735"/>
      <c r="K2" s="734" t="s">
        <v>75</v>
      </c>
      <c r="L2" s="735"/>
      <c r="M2" s="732" t="s">
        <v>0</v>
      </c>
    </row>
    <row r="3" spans="2:15" s="50" customFormat="1" ht="20.100000000000001" customHeight="1">
      <c r="B3" s="157"/>
      <c r="C3" s="579" t="s">
        <v>76</v>
      </c>
      <c r="D3" s="580" t="s">
        <v>77</v>
      </c>
      <c r="E3" s="579" t="s">
        <v>76</v>
      </c>
      <c r="F3" s="580" t="s">
        <v>77</v>
      </c>
      <c r="G3" s="579" t="s">
        <v>76</v>
      </c>
      <c r="H3" s="580" t="s">
        <v>77</v>
      </c>
      <c r="I3" s="579" t="s">
        <v>76</v>
      </c>
      <c r="J3" s="580" t="s">
        <v>77</v>
      </c>
      <c r="K3" s="579" t="s">
        <v>76</v>
      </c>
      <c r="L3" s="580" t="s">
        <v>77</v>
      </c>
      <c r="M3" s="733"/>
    </row>
    <row r="4" spans="2:15" s="50" customFormat="1" ht="20.100000000000001" customHeight="1">
      <c r="B4" s="581" t="s">
        <v>78</v>
      </c>
      <c r="C4" s="582">
        <f>Starter!AB6</f>
        <v>0</v>
      </c>
      <c r="D4" s="583">
        <f>Starter!AT6</f>
        <v>0</v>
      </c>
      <c r="E4" s="582">
        <f>Starter!AH6</f>
        <v>0</v>
      </c>
      <c r="F4" s="583">
        <f>Starter!AZ6</f>
        <v>0</v>
      </c>
      <c r="G4" s="582">
        <f>Starter!AN6</f>
        <v>0</v>
      </c>
      <c r="H4" s="583">
        <f>Starter!BF6</f>
        <v>0</v>
      </c>
      <c r="I4" s="582"/>
      <c r="J4" s="583"/>
      <c r="K4" s="582">
        <f>C4+E4+G4+I4</f>
        <v>0</v>
      </c>
      <c r="L4" s="583">
        <f>J4+H4+F4+D4</f>
        <v>0</v>
      </c>
      <c r="M4" s="584">
        <f>K4+L4</f>
        <v>0</v>
      </c>
      <c r="O4" s="632" t="s">
        <v>327</v>
      </c>
    </row>
    <row r="5" spans="2:15" s="50" customFormat="1" ht="20.100000000000001" customHeight="1">
      <c r="B5" s="585" t="s">
        <v>79</v>
      </c>
      <c r="C5" s="586">
        <f>Starter!AC6</f>
        <v>0</v>
      </c>
      <c r="D5" s="587">
        <f>Starter!AU6</f>
        <v>0</v>
      </c>
      <c r="E5" s="586">
        <f>Starter!AI6</f>
        <v>0</v>
      </c>
      <c r="F5" s="587">
        <f>Starter!BA6</f>
        <v>0</v>
      </c>
      <c r="G5" s="586">
        <f>Starter!AO6</f>
        <v>0</v>
      </c>
      <c r="H5" s="587">
        <f>Starter!BG6</f>
        <v>0</v>
      </c>
      <c r="I5" s="586"/>
      <c r="J5" s="587"/>
      <c r="K5" s="586">
        <f>C5+E5+G5+I5</f>
        <v>0</v>
      </c>
      <c r="L5" s="587">
        <f>D5+F5+H5+J5</f>
        <v>0</v>
      </c>
      <c r="M5" s="588">
        <f>K5+L5</f>
        <v>0</v>
      </c>
      <c r="O5" s="632" t="s">
        <v>328</v>
      </c>
    </row>
    <row r="6" spans="2:15" s="50" customFormat="1" ht="20.100000000000001" customHeight="1">
      <c r="B6" s="585" t="s">
        <v>80</v>
      </c>
      <c r="C6" s="586">
        <f>Starter!AD6</f>
        <v>0</v>
      </c>
      <c r="D6" s="587">
        <f>Starter!AV6</f>
        <v>0</v>
      </c>
      <c r="E6" s="586">
        <f>Starter!AJ6</f>
        <v>0</v>
      </c>
      <c r="F6" s="587">
        <f>Starter!BB6</f>
        <v>0</v>
      </c>
      <c r="G6" s="586">
        <f>Starter!AP6</f>
        <v>0</v>
      </c>
      <c r="H6" s="587">
        <f>Starter!BH6</f>
        <v>0</v>
      </c>
      <c r="I6" s="586"/>
      <c r="J6" s="587"/>
      <c r="K6" s="586">
        <f t="shared" ref="K6:L8" si="0">C6+E6+G6+I6</f>
        <v>0</v>
      </c>
      <c r="L6" s="587">
        <f t="shared" si="0"/>
        <v>0</v>
      </c>
      <c r="M6" s="588">
        <f t="shared" ref="M6:M7" si="1">K6+L6</f>
        <v>0</v>
      </c>
    </row>
    <row r="7" spans="2:15" s="50" customFormat="1" ht="20.100000000000001" customHeight="1">
      <c r="B7" s="585" t="s">
        <v>81</v>
      </c>
      <c r="C7" s="586">
        <f>Starter!AE6</f>
        <v>0</v>
      </c>
      <c r="D7" s="587">
        <f>Starter!AW6</f>
        <v>0</v>
      </c>
      <c r="E7" s="586">
        <f>Starter!AK6</f>
        <v>0</v>
      </c>
      <c r="F7" s="587">
        <f>Starter!BC6</f>
        <v>0</v>
      </c>
      <c r="G7" s="586">
        <f>Starter!AQ6</f>
        <v>0</v>
      </c>
      <c r="H7" s="587">
        <f>Starter!BI6</f>
        <v>0</v>
      </c>
      <c r="I7" s="586"/>
      <c r="J7" s="587"/>
      <c r="K7" s="586">
        <f t="shared" si="0"/>
        <v>0</v>
      </c>
      <c r="L7" s="587">
        <f t="shared" si="0"/>
        <v>0</v>
      </c>
      <c r="M7" s="588">
        <f t="shared" si="1"/>
        <v>0</v>
      </c>
    </row>
    <row r="8" spans="2:15" s="50" customFormat="1" ht="20.100000000000001" customHeight="1" thickBot="1">
      <c r="B8" s="589" t="s">
        <v>82</v>
      </c>
      <c r="C8" s="590">
        <f>Starter!AF6</f>
        <v>0</v>
      </c>
      <c r="D8" s="591">
        <f>Starter!AX6</f>
        <v>0</v>
      </c>
      <c r="E8" s="590">
        <f>Starter!AL6</f>
        <v>0</v>
      </c>
      <c r="F8" s="591">
        <f>Starter!BD6</f>
        <v>0</v>
      </c>
      <c r="G8" s="590">
        <f>Starter!AR6</f>
        <v>0</v>
      </c>
      <c r="H8" s="591">
        <f>Starter!BJ6</f>
        <v>0</v>
      </c>
      <c r="I8" s="590"/>
      <c r="J8" s="591"/>
      <c r="K8" s="590">
        <f t="shared" si="0"/>
        <v>0</v>
      </c>
      <c r="L8" s="591">
        <f t="shared" si="0"/>
        <v>0</v>
      </c>
      <c r="M8" s="592">
        <f>K8+L8</f>
        <v>0</v>
      </c>
    </row>
    <row r="9" spans="2:15" s="50" customFormat="1" ht="20.100000000000001" customHeight="1">
      <c r="B9" s="593" t="s">
        <v>0</v>
      </c>
      <c r="C9" s="594">
        <f t="shared" ref="C9:M9" si="2">SUM(C4:C8)</f>
        <v>0</v>
      </c>
      <c r="D9" s="595">
        <f t="shared" si="2"/>
        <v>0</v>
      </c>
      <c r="E9" s="594">
        <f t="shared" si="2"/>
        <v>0</v>
      </c>
      <c r="F9" s="595">
        <f t="shared" si="2"/>
        <v>0</v>
      </c>
      <c r="G9" s="594">
        <f t="shared" si="2"/>
        <v>0</v>
      </c>
      <c r="H9" s="595">
        <f t="shared" si="2"/>
        <v>0</v>
      </c>
      <c r="I9" s="594">
        <f t="shared" si="2"/>
        <v>0</v>
      </c>
      <c r="J9" s="595">
        <f t="shared" si="2"/>
        <v>0</v>
      </c>
      <c r="K9" s="594">
        <f t="shared" si="2"/>
        <v>0</v>
      </c>
      <c r="L9" s="595">
        <f t="shared" si="2"/>
        <v>0</v>
      </c>
      <c r="M9" s="596">
        <f t="shared" si="2"/>
        <v>0</v>
      </c>
    </row>
    <row r="10" spans="2:15" s="50" customFormat="1" ht="20.100000000000001" customHeight="1">
      <c r="B10" s="597" t="s">
        <v>91</v>
      </c>
      <c r="C10" s="736">
        <f>Stammdaten!C20</f>
        <v>3</v>
      </c>
      <c r="D10" s="737"/>
      <c r="E10" s="736">
        <f>Stammdaten!C20</f>
        <v>3</v>
      </c>
      <c r="F10" s="737"/>
      <c r="G10" s="736">
        <f>Stammdaten!C20</f>
        <v>3</v>
      </c>
      <c r="H10" s="737"/>
      <c r="I10" s="736"/>
      <c r="J10" s="737"/>
      <c r="K10" s="598"/>
      <c r="L10" s="599"/>
      <c r="M10" s="600"/>
    </row>
    <row r="11" spans="2:15" s="50" customFormat="1" ht="13.8"/>
    <row r="12" spans="2:15" s="50" customFormat="1" ht="13.8"/>
    <row r="13" spans="2:15" s="50" customFormat="1" ht="20.100000000000001" customHeight="1">
      <c r="B13" s="578" t="s">
        <v>276</v>
      </c>
      <c r="C13" s="734" t="s">
        <v>4</v>
      </c>
      <c r="D13" s="735"/>
      <c r="E13" s="734" t="s">
        <v>15</v>
      </c>
      <c r="F13" s="735"/>
      <c r="G13" s="734" t="s">
        <v>29</v>
      </c>
      <c r="H13" s="735"/>
      <c r="I13" s="734" t="s">
        <v>74</v>
      </c>
      <c r="J13" s="735"/>
      <c r="K13" s="734" t="s">
        <v>75</v>
      </c>
      <c r="L13" s="735"/>
      <c r="M13" s="732" t="s">
        <v>0</v>
      </c>
    </row>
    <row r="14" spans="2:15" s="50" customFormat="1" ht="20.100000000000001" customHeight="1">
      <c r="B14" s="157"/>
      <c r="C14" s="579" t="s">
        <v>76</v>
      </c>
      <c r="D14" s="580" t="s">
        <v>77</v>
      </c>
      <c r="E14" s="579" t="s">
        <v>76</v>
      </c>
      <c r="F14" s="580" t="s">
        <v>77</v>
      </c>
      <c r="G14" s="579" t="s">
        <v>76</v>
      </c>
      <c r="H14" s="580" t="s">
        <v>77</v>
      </c>
      <c r="I14" s="579" t="s">
        <v>76</v>
      </c>
      <c r="J14" s="580" t="s">
        <v>77</v>
      </c>
      <c r="K14" s="579" t="s">
        <v>76</v>
      </c>
      <c r="L14" s="580" t="s">
        <v>77</v>
      </c>
      <c r="M14" s="733"/>
    </row>
    <row r="15" spans="2:15" s="50" customFormat="1" ht="20.100000000000001" customHeight="1">
      <c r="B15" s="581" t="s">
        <v>78</v>
      </c>
      <c r="C15" s="601"/>
      <c r="D15" s="602"/>
      <c r="E15" s="601"/>
      <c r="F15" s="602"/>
      <c r="G15" s="601"/>
      <c r="H15" s="602"/>
      <c r="I15" s="601"/>
      <c r="J15" s="602"/>
      <c r="K15" s="582">
        <f>C15+E15+G15+I15</f>
        <v>0</v>
      </c>
      <c r="L15" s="583">
        <f>J15+H15+F15+D15</f>
        <v>0</v>
      </c>
      <c r="M15" s="584">
        <f>K15+L15</f>
        <v>0</v>
      </c>
    </row>
    <row r="16" spans="2:15" s="50" customFormat="1" ht="20.100000000000001" customHeight="1">
      <c r="B16" s="585" t="s">
        <v>79</v>
      </c>
      <c r="C16" s="603"/>
      <c r="D16" s="604"/>
      <c r="E16" s="603"/>
      <c r="F16" s="604"/>
      <c r="G16" s="603"/>
      <c r="H16" s="604"/>
      <c r="I16" s="603"/>
      <c r="J16" s="604"/>
      <c r="K16" s="586">
        <f>C16+E16+G16+I16</f>
        <v>0</v>
      </c>
      <c r="L16" s="587">
        <f>D16+F16+H16+J16</f>
        <v>0</v>
      </c>
      <c r="M16" s="588">
        <f>K16+L16</f>
        <v>0</v>
      </c>
    </row>
    <row r="17" spans="2:13" s="50" customFormat="1" ht="20.100000000000001" customHeight="1">
      <c r="B17" s="585" t="s">
        <v>80</v>
      </c>
      <c r="C17" s="603"/>
      <c r="D17" s="604"/>
      <c r="E17" s="603"/>
      <c r="F17" s="604"/>
      <c r="G17" s="603"/>
      <c r="H17" s="604"/>
      <c r="I17" s="603"/>
      <c r="J17" s="604"/>
      <c r="K17" s="586">
        <f t="shared" ref="K17:K19" si="3">C17+E17+G17+I17</f>
        <v>0</v>
      </c>
      <c r="L17" s="587">
        <f t="shared" ref="L17:L19" si="4">D17+F17+H17+J17</f>
        <v>0</v>
      </c>
      <c r="M17" s="588">
        <f t="shared" ref="M17:M18" si="5">K17+L17</f>
        <v>0</v>
      </c>
    </row>
    <row r="18" spans="2:13" s="50" customFormat="1" ht="20.100000000000001" customHeight="1">
      <c r="B18" s="585" t="s">
        <v>81</v>
      </c>
      <c r="C18" s="603"/>
      <c r="D18" s="604"/>
      <c r="E18" s="603"/>
      <c r="F18" s="604"/>
      <c r="G18" s="603"/>
      <c r="H18" s="604"/>
      <c r="I18" s="603"/>
      <c r="J18" s="604"/>
      <c r="K18" s="586">
        <f t="shared" si="3"/>
        <v>0</v>
      </c>
      <c r="L18" s="587">
        <f t="shared" si="4"/>
        <v>0</v>
      </c>
      <c r="M18" s="588">
        <f t="shared" si="5"/>
        <v>0</v>
      </c>
    </row>
    <row r="19" spans="2:13" s="50" customFormat="1" ht="20.100000000000001" customHeight="1" thickBot="1">
      <c r="B19" s="589" t="s">
        <v>82</v>
      </c>
      <c r="C19" s="605"/>
      <c r="D19" s="606"/>
      <c r="E19" s="605"/>
      <c r="F19" s="606"/>
      <c r="G19" s="605"/>
      <c r="H19" s="606"/>
      <c r="I19" s="605"/>
      <c r="J19" s="606"/>
      <c r="K19" s="590">
        <f t="shared" si="3"/>
        <v>0</v>
      </c>
      <c r="L19" s="591">
        <f t="shared" si="4"/>
        <v>0</v>
      </c>
      <c r="M19" s="592">
        <f>K19+L19</f>
        <v>0</v>
      </c>
    </row>
    <row r="20" spans="2:13" s="50" customFormat="1" ht="20.100000000000001" customHeight="1">
      <c r="B20" s="593" t="s">
        <v>0</v>
      </c>
      <c r="C20" s="594"/>
      <c r="D20" s="595"/>
      <c r="E20" s="594"/>
      <c r="F20" s="595"/>
      <c r="G20" s="594"/>
      <c r="H20" s="595"/>
      <c r="I20" s="594"/>
      <c r="J20" s="595"/>
      <c r="K20" s="594">
        <f t="shared" ref="K20:M20" si="6">SUM(K15:K19)</f>
        <v>0</v>
      </c>
      <c r="L20" s="595">
        <f t="shared" si="6"/>
        <v>0</v>
      </c>
      <c r="M20" s="596">
        <f t="shared" si="6"/>
        <v>0</v>
      </c>
    </row>
    <row r="21" spans="2:13" s="50" customFormat="1" ht="20.100000000000001" customHeight="1">
      <c r="B21" s="597" t="s">
        <v>91</v>
      </c>
      <c r="C21" s="736"/>
      <c r="D21" s="737"/>
      <c r="E21" s="736"/>
      <c r="F21" s="737"/>
      <c r="G21" s="736"/>
      <c r="H21" s="737"/>
      <c r="I21" s="736"/>
      <c r="J21" s="737"/>
      <c r="K21" s="598"/>
      <c r="L21" s="599"/>
      <c r="M21" s="600"/>
    </row>
    <row r="24" spans="2:13" s="50" customFormat="1" ht="20.100000000000001" customHeight="1">
      <c r="B24" s="578" t="s">
        <v>277</v>
      </c>
      <c r="C24" s="734" t="s">
        <v>4</v>
      </c>
      <c r="D24" s="735"/>
      <c r="E24" s="734" t="s">
        <v>15</v>
      </c>
      <c r="F24" s="735"/>
      <c r="G24" s="734" t="s">
        <v>29</v>
      </c>
      <c r="H24" s="735"/>
      <c r="I24" s="734" t="s">
        <v>74</v>
      </c>
      <c r="J24" s="735"/>
      <c r="K24" s="734" t="s">
        <v>75</v>
      </c>
      <c r="L24" s="735"/>
      <c r="M24" s="732" t="s">
        <v>0</v>
      </c>
    </row>
    <row r="25" spans="2:13" s="50" customFormat="1" ht="20.100000000000001" customHeight="1">
      <c r="B25" s="157"/>
      <c r="C25" s="579" t="s">
        <v>76</v>
      </c>
      <c r="D25" s="580" t="s">
        <v>77</v>
      </c>
      <c r="E25" s="579" t="s">
        <v>76</v>
      </c>
      <c r="F25" s="580" t="s">
        <v>77</v>
      </c>
      <c r="G25" s="579" t="s">
        <v>76</v>
      </c>
      <c r="H25" s="580" t="s">
        <v>77</v>
      </c>
      <c r="I25" s="579" t="s">
        <v>76</v>
      </c>
      <c r="J25" s="580" t="s">
        <v>77</v>
      </c>
      <c r="K25" s="579" t="s">
        <v>76</v>
      </c>
      <c r="L25" s="580" t="s">
        <v>77</v>
      </c>
      <c r="M25" s="733"/>
    </row>
    <row r="26" spans="2:13" s="50" customFormat="1" ht="20.100000000000001" customHeight="1">
      <c r="B26" s="581" t="s">
        <v>78</v>
      </c>
      <c r="C26" s="601"/>
      <c r="D26" s="602"/>
      <c r="E26" s="601"/>
      <c r="F26" s="602"/>
      <c r="G26" s="601"/>
      <c r="H26" s="602"/>
      <c r="I26" s="601"/>
      <c r="J26" s="602"/>
      <c r="K26" s="582">
        <f>C26+E26+G26+I26</f>
        <v>0</v>
      </c>
      <c r="L26" s="583">
        <f>J26+H26+F26+D26</f>
        <v>0</v>
      </c>
      <c r="M26" s="584">
        <f>K26+L26</f>
        <v>0</v>
      </c>
    </row>
    <row r="27" spans="2:13" s="50" customFormat="1" ht="20.100000000000001" customHeight="1">
      <c r="B27" s="585" t="s">
        <v>79</v>
      </c>
      <c r="C27" s="603"/>
      <c r="D27" s="604"/>
      <c r="E27" s="603"/>
      <c r="F27" s="604"/>
      <c r="G27" s="603"/>
      <c r="H27" s="604"/>
      <c r="I27" s="603"/>
      <c r="J27" s="604"/>
      <c r="K27" s="586">
        <f>C27+E27+G27+I27</f>
        <v>0</v>
      </c>
      <c r="L27" s="587">
        <f>D27+F27+H27+J27</f>
        <v>0</v>
      </c>
      <c r="M27" s="588">
        <f>K27+L27</f>
        <v>0</v>
      </c>
    </row>
    <row r="28" spans="2:13" s="50" customFormat="1" ht="20.100000000000001" customHeight="1">
      <c r="B28" s="585" t="s">
        <v>80</v>
      </c>
      <c r="C28" s="603"/>
      <c r="D28" s="604"/>
      <c r="E28" s="603"/>
      <c r="F28" s="604"/>
      <c r="G28" s="603"/>
      <c r="H28" s="604"/>
      <c r="I28" s="603"/>
      <c r="J28" s="604"/>
      <c r="K28" s="586">
        <f t="shared" ref="K28:K30" si="7">C28+E28+G28+I28</f>
        <v>0</v>
      </c>
      <c r="L28" s="587">
        <f t="shared" ref="L28:L30" si="8">D28+F28+H28+J28</f>
        <v>0</v>
      </c>
      <c r="M28" s="588">
        <f t="shared" ref="M28:M29" si="9">K28+L28</f>
        <v>0</v>
      </c>
    </row>
    <row r="29" spans="2:13" s="50" customFormat="1" ht="20.100000000000001" customHeight="1">
      <c r="B29" s="585" t="s">
        <v>81</v>
      </c>
      <c r="C29" s="603"/>
      <c r="D29" s="604"/>
      <c r="E29" s="603"/>
      <c r="F29" s="604"/>
      <c r="G29" s="603"/>
      <c r="H29" s="604"/>
      <c r="I29" s="603"/>
      <c r="J29" s="604"/>
      <c r="K29" s="586">
        <f t="shared" si="7"/>
        <v>0</v>
      </c>
      <c r="L29" s="587">
        <f t="shared" si="8"/>
        <v>0</v>
      </c>
      <c r="M29" s="588">
        <f t="shared" si="9"/>
        <v>0</v>
      </c>
    </row>
    <row r="30" spans="2:13" s="50" customFormat="1" ht="20.100000000000001" customHeight="1" thickBot="1">
      <c r="B30" s="589" t="s">
        <v>82</v>
      </c>
      <c r="C30" s="605"/>
      <c r="D30" s="606"/>
      <c r="E30" s="605"/>
      <c r="F30" s="606"/>
      <c r="G30" s="605"/>
      <c r="H30" s="606"/>
      <c r="I30" s="605"/>
      <c r="J30" s="606"/>
      <c r="K30" s="590">
        <f t="shared" si="7"/>
        <v>0</v>
      </c>
      <c r="L30" s="591">
        <f t="shared" si="8"/>
        <v>0</v>
      </c>
      <c r="M30" s="592">
        <f>K30+L30</f>
        <v>0</v>
      </c>
    </row>
    <row r="31" spans="2:13" s="50" customFormat="1" ht="20.100000000000001" customHeight="1">
      <c r="B31" s="593" t="s">
        <v>0</v>
      </c>
      <c r="C31" s="594"/>
      <c r="D31" s="595"/>
      <c r="E31" s="594"/>
      <c r="F31" s="595"/>
      <c r="G31" s="594"/>
      <c r="H31" s="595"/>
      <c r="I31" s="594"/>
      <c r="J31" s="595"/>
      <c r="K31" s="594">
        <f t="shared" ref="K31:M31" si="10">SUM(K26:K30)</f>
        <v>0</v>
      </c>
      <c r="L31" s="595">
        <f t="shared" si="10"/>
        <v>0</v>
      </c>
      <c r="M31" s="596">
        <f t="shared" si="10"/>
        <v>0</v>
      </c>
    </row>
    <row r="32" spans="2:13" s="50" customFormat="1" ht="20.100000000000001" customHeight="1">
      <c r="B32" s="597" t="s">
        <v>91</v>
      </c>
      <c r="C32" s="736"/>
      <c r="D32" s="737"/>
      <c r="E32" s="736"/>
      <c r="F32" s="737"/>
      <c r="G32" s="736"/>
      <c r="H32" s="737"/>
      <c r="I32" s="736"/>
      <c r="J32" s="737"/>
      <c r="K32" s="598"/>
      <c r="L32" s="599"/>
      <c r="M32" s="600"/>
    </row>
    <row r="35" spans="2:13" s="50" customFormat="1" ht="20.100000000000001" customHeight="1">
      <c r="B35" s="578" t="s">
        <v>278</v>
      </c>
      <c r="C35" s="734" t="s">
        <v>4</v>
      </c>
      <c r="D35" s="735"/>
      <c r="E35" s="734" t="s">
        <v>15</v>
      </c>
      <c r="F35" s="735"/>
      <c r="G35" s="734" t="s">
        <v>29</v>
      </c>
      <c r="H35" s="735"/>
      <c r="I35" s="734" t="s">
        <v>74</v>
      </c>
      <c r="J35" s="735"/>
      <c r="K35" s="734" t="s">
        <v>75</v>
      </c>
      <c r="L35" s="735"/>
      <c r="M35" s="732" t="s">
        <v>0</v>
      </c>
    </row>
    <row r="36" spans="2:13" s="50" customFormat="1" ht="20.100000000000001" customHeight="1">
      <c r="B36" s="157"/>
      <c r="C36" s="579" t="s">
        <v>76</v>
      </c>
      <c r="D36" s="580" t="s">
        <v>77</v>
      </c>
      <c r="E36" s="579" t="s">
        <v>76</v>
      </c>
      <c r="F36" s="580" t="s">
        <v>77</v>
      </c>
      <c r="G36" s="579" t="s">
        <v>76</v>
      </c>
      <c r="H36" s="580" t="s">
        <v>77</v>
      </c>
      <c r="I36" s="579" t="s">
        <v>76</v>
      </c>
      <c r="J36" s="580" t="s">
        <v>77</v>
      </c>
      <c r="K36" s="579" t="s">
        <v>76</v>
      </c>
      <c r="L36" s="580" t="s">
        <v>77</v>
      </c>
      <c r="M36" s="733"/>
    </row>
    <row r="37" spans="2:13" s="50" customFormat="1" ht="20.100000000000001" customHeight="1">
      <c r="B37" s="581" t="s">
        <v>78</v>
      </c>
      <c r="C37" s="582">
        <f t="shared" ref="C37:J37" si="11">C4+C15+C26</f>
        <v>0</v>
      </c>
      <c r="D37" s="583">
        <f t="shared" si="11"/>
        <v>0</v>
      </c>
      <c r="E37" s="582">
        <f t="shared" si="11"/>
        <v>0</v>
      </c>
      <c r="F37" s="583">
        <f t="shared" si="11"/>
        <v>0</v>
      </c>
      <c r="G37" s="582">
        <f t="shared" si="11"/>
        <v>0</v>
      </c>
      <c r="H37" s="583">
        <f t="shared" si="11"/>
        <v>0</v>
      </c>
      <c r="I37" s="582">
        <f t="shared" si="11"/>
        <v>0</v>
      </c>
      <c r="J37" s="583">
        <f t="shared" si="11"/>
        <v>0</v>
      </c>
      <c r="K37" s="582">
        <f>C37+E37+G37+I37</f>
        <v>0</v>
      </c>
      <c r="L37" s="583">
        <f>J37+H37+F37+D37</f>
        <v>0</v>
      </c>
      <c r="M37" s="584">
        <f>K37+L37</f>
        <v>0</v>
      </c>
    </row>
    <row r="38" spans="2:13" s="50" customFormat="1" ht="20.100000000000001" customHeight="1">
      <c r="B38" s="585" t="s">
        <v>79</v>
      </c>
      <c r="C38" s="586">
        <f t="shared" ref="C38:D41" si="12">C5+C16+C27</f>
        <v>0</v>
      </c>
      <c r="D38" s="587">
        <f t="shared" si="12"/>
        <v>0</v>
      </c>
      <c r="E38" s="586">
        <f t="shared" ref="E38:J38" si="13">E5+E16+E27</f>
        <v>0</v>
      </c>
      <c r="F38" s="587">
        <f t="shared" si="13"/>
        <v>0</v>
      </c>
      <c r="G38" s="586">
        <f t="shared" si="13"/>
        <v>0</v>
      </c>
      <c r="H38" s="587">
        <f t="shared" si="13"/>
        <v>0</v>
      </c>
      <c r="I38" s="586">
        <f t="shared" si="13"/>
        <v>0</v>
      </c>
      <c r="J38" s="587">
        <f t="shared" si="13"/>
        <v>0</v>
      </c>
      <c r="K38" s="586">
        <f>C38+E38+G38+I38</f>
        <v>0</v>
      </c>
      <c r="L38" s="587">
        <f>D38+F38+H38+J38</f>
        <v>0</v>
      </c>
      <c r="M38" s="588">
        <f>K38+L38</f>
        <v>0</v>
      </c>
    </row>
    <row r="39" spans="2:13" s="50" customFormat="1" ht="20.100000000000001" customHeight="1">
      <c r="B39" s="585" t="s">
        <v>80</v>
      </c>
      <c r="C39" s="586">
        <f t="shared" si="12"/>
        <v>0</v>
      </c>
      <c r="D39" s="587">
        <f t="shared" si="12"/>
        <v>0</v>
      </c>
      <c r="E39" s="586">
        <f t="shared" ref="E39:J39" si="14">E6+E17+E28</f>
        <v>0</v>
      </c>
      <c r="F39" s="587">
        <f t="shared" si="14"/>
        <v>0</v>
      </c>
      <c r="G39" s="586">
        <f t="shared" si="14"/>
        <v>0</v>
      </c>
      <c r="H39" s="587">
        <f t="shared" si="14"/>
        <v>0</v>
      </c>
      <c r="I39" s="586">
        <f t="shared" si="14"/>
        <v>0</v>
      </c>
      <c r="J39" s="587">
        <f t="shared" si="14"/>
        <v>0</v>
      </c>
      <c r="K39" s="586">
        <f t="shared" ref="K39:K41" si="15">C39+E39+G39+I39</f>
        <v>0</v>
      </c>
      <c r="L39" s="587">
        <f t="shared" ref="L39:L41" si="16">D39+F39+H39+J39</f>
        <v>0</v>
      </c>
      <c r="M39" s="588">
        <f t="shared" ref="M39:M40" si="17">K39+L39</f>
        <v>0</v>
      </c>
    </row>
    <row r="40" spans="2:13" s="50" customFormat="1" ht="20.100000000000001" customHeight="1">
      <c r="B40" s="585" t="s">
        <v>81</v>
      </c>
      <c r="C40" s="586">
        <f t="shared" si="12"/>
        <v>0</v>
      </c>
      <c r="D40" s="587">
        <f t="shared" si="12"/>
        <v>0</v>
      </c>
      <c r="E40" s="586">
        <f t="shared" ref="E40:J40" si="18">E7+E18+E29</f>
        <v>0</v>
      </c>
      <c r="F40" s="587">
        <f t="shared" si="18"/>
        <v>0</v>
      </c>
      <c r="G40" s="586">
        <f t="shared" si="18"/>
        <v>0</v>
      </c>
      <c r="H40" s="587">
        <f t="shared" si="18"/>
        <v>0</v>
      </c>
      <c r="I40" s="586">
        <f t="shared" si="18"/>
        <v>0</v>
      </c>
      <c r="J40" s="587">
        <f t="shared" si="18"/>
        <v>0</v>
      </c>
      <c r="K40" s="586">
        <f t="shared" si="15"/>
        <v>0</v>
      </c>
      <c r="L40" s="587">
        <f t="shared" si="16"/>
        <v>0</v>
      </c>
      <c r="M40" s="588">
        <f t="shared" si="17"/>
        <v>0</v>
      </c>
    </row>
    <row r="41" spans="2:13" s="50" customFormat="1" ht="20.100000000000001" customHeight="1" thickBot="1">
      <c r="B41" s="589" t="s">
        <v>82</v>
      </c>
      <c r="C41" s="590">
        <f t="shared" si="12"/>
        <v>0</v>
      </c>
      <c r="D41" s="591">
        <f t="shared" si="12"/>
        <v>0</v>
      </c>
      <c r="E41" s="590">
        <f t="shared" ref="E41:J41" si="19">E8+E19+E30</f>
        <v>0</v>
      </c>
      <c r="F41" s="591">
        <f t="shared" si="19"/>
        <v>0</v>
      </c>
      <c r="G41" s="590">
        <f t="shared" si="19"/>
        <v>0</v>
      </c>
      <c r="H41" s="591">
        <f t="shared" si="19"/>
        <v>0</v>
      </c>
      <c r="I41" s="590">
        <f t="shared" si="19"/>
        <v>0</v>
      </c>
      <c r="J41" s="591">
        <f t="shared" si="19"/>
        <v>0</v>
      </c>
      <c r="K41" s="590">
        <f t="shared" si="15"/>
        <v>0</v>
      </c>
      <c r="L41" s="591">
        <f t="shared" si="16"/>
        <v>0</v>
      </c>
      <c r="M41" s="592">
        <f>K41+L41</f>
        <v>0</v>
      </c>
    </row>
    <row r="42" spans="2:13" s="50" customFormat="1" ht="20.100000000000001" customHeight="1">
      <c r="B42" s="593" t="s">
        <v>0</v>
      </c>
      <c r="C42" s="594"/>
      <c r="D42" s="595"/>
      <c r="E42" s="594"/>
      <c r="F42" s="595"/>
      <c r="G42" s="594"/>
      <c r="H42" s="595"/>
      <c r="I42" s="594"/>
      <c r="J42" s="595"/>
      <c r="K42" s="594">
        <f t="shared" ref="K42:M42" si="20">SUM(K37:K41)</f>
        <v>0</v>
      </c>
      <c r="L42" s="595">
        <f t="shared" si="20"/>
        <v>0</v>
      </c>
      <c r="M42" s="596">
        <f t="shared" si="20"/>
        <v>0</v>
      </c>
    </row>
    <row r="43" spans="2:13" s="50" customFormat="1" ht="20.100000000000001" customHeight="1">
      <c r="B43" s="597" t="s">
        <v>91</v>
      </c>
      <c r="C43" s="736"/>
      <c r="D43" s="737"/>
      <c r="E43" s="736"/>
      <c r="F43" s="737"/>
      <c r="G43" s="736"/>
      <c r="H43" s="737"/>
      <c r="I43" s="736"/>
      <c r="J43" s="737"/>
      <c r="K43" s="598"/>
      <c r="L43" s="599"/>
      <c r="M43" s="600"/>
    </row>
  </sheetData>
  <sheetProtection password="EECD" sheet="1" objects="1" scenarios="1"/>
  <mergeCells count="40">
    <mergeCell ref="K35:L35"/>
    <mergeCell ref="M35:M36"/>
    <mergeCell ref="C43:D43"/>
    <mergeCell ref="E43:F43"/>
    <mergeCell ref="G43:H43"/>
    <mergeCell ref="I43:J43"/>
    <mergeCell ref="C32:D32"/>
    <mergeCell ref="E32:F32"/>
    <mergeCell ref="G32:H32"/>
    <mergeCell ref="I32:J32"/>
    <mergeCell ref="C35:D35"/>
    <mergeCell ref="E35:F35"/>
    <mergeCell ref="G35:H35"/>
    <mergeCell ref="I35:J35"/>
    <mergeCell ref="M24:M25"/>
    <mergeCell ref="K13:L13"/>
    <mergeCell ref="M13:M14"/>
    <mergeCell ref="C21:D21"/>
    <mergeCell ref="E21:F21"/>
    <mergeCell ref="G21:H21"/>
    <mergeCell ref="I21:J21"/>
    <mergeCell ref="C24:D24"/>
    <mergeCell ref="E24:F24"/>
    <mergeCell ref="G24:H24"/>
    <mergeCell ref="I24:J24"/>
    <mergeCell ref="K24:L24"/>
    <mergeCell ref="C10:D10"/>
    <mergeCell ref="E10:F10"/>
    <mergeCell ref="G10:H10"/>
    <mergeCell ref="I10:J10"/>
    <mergeCell ref="C13:D13"/>
    <mergeCell ref="E13:F13"/>
    <mergeCell ref="G13:H13"/>
    <mergeCell ref="I13:J13"/>
    <mergeCell ref="M2:M3"/>
    <mergeCell ref="C2:D2"/>
    <mergeCell ref="E2:F2"/>
    <mergeCell ref="G2:H2"/>
    <mergeCell ref="I2:J2"/>
    <mergeCell ref="K2:L2"/>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GridLines="0" zoomScale="85" zoomScaleNormal="85" workbookViewId="0">
      <selection activeCell="E15" sqref="E15:L15"/>
    </sheetView>
  </sheetViews>
  <sheetFormatPr baseColWidth="10" defaultRowHeight="15.6"/>
  <cols>
    <col min="1" max="1" width="6" customWidth="1"/>
    <col min="2" max="2" width="25.77734375" style="36" customWidth="1"/>
    <col min="3" max="4" width="16.77734375" style="36" customWidth="1"/>
    <col min="5" max="13" width="15.77734375" style="36" customWidth="1"/>
    <col min="14" max="14" width="10.5546875" style="36" customWidth="1"/>
    <col min="15" max="19" width="11.44140625" style="36"/>
    <col min="20" max="23" width="11.44140625" style="38"/>
  </cols>
  <sheetData>
    <row r="1" spans="2:13" ht="20.100000000000001" customHeight="1"/>
    <row r="2" spans="2:13" ht="45.75" customHeight="1">
      <c r="C2" s="740" t="s">
        <v>250</v>
      </c>
      <c r="D2" s="740"/>
      <c r="E2" s="740"/>
      <c r="F2" s="740"/>
      <c r="G2" s="740"/>
      <c r="H2" s="740"/>
      <c r="I2" s="740"/>
      <c r="J2" s="740"/>
      <c r="K2" s="740"/>
      <c r="L2" s="740"/>
    </row>
    <row r="3" spans="2:13" ht="1.5" customHeight="1">
      <c r="B3" s="443"/>
      <c r="C3" s="443"/>
      <c r="D3" s="443"/>
      <c r="E3" s="443"/>
      <c r="F3" s="443"/>
      <c r="G3" s="443"/>
      <c r="H3" s="443"/>
      <c r="I3" s="443"/>
      <c r="J3" s="443"/>
      <c r="K3" s="443"/>
      <c r="L3" s="443"/>
      <c r="M3" s="443"/>
    </row>
    <row r="6" spans="2:13" ht="24.75" customHeight="1">
      <c r="C6" s="741" t="s">
        <v>83</v>
      </c>
      <c r="D6" s="741"/>
      <c r="E6" s="741"/>
      <c r="F6" s="741"/>
      <c r="G6" s="742" t="s">
        <v>84</v>
      </c>
      <c r="H6" s="742"/>
      <c r="I6" s="224">
        <f>Stammdaten!C4</f>
        <v>44995</v>
      </c>
      <c r="J6" s="743" t="s">
        <v>85</v>
      </c>
      <c r="K6" s="743"/>
      <c r="L6" s="225" t="str">
        <f>Stammdaten!C6</f>
        <v>H001</v>
      </c>
    </row>
    <row r="7" spans="2:13">
      <c r="B7" s="37"/>
    </row>
    <row r="8" spans="2:13" ht="30" customHeight="1">
      <c r="B8" s="37"/>
      <c r="C8" s="744" t="s">
        <v>86</v>
      </c>
      <c r="D8" s="744"/>
      <c r="E8" s="450" t="str">
        <f>Stammdaten!C11</f>
        <v>LV Test</v>
      </c>
      <c r="F8" s="451"/>
      <c r="G8" s="451"/>
      <c r="H8" s="451"/>
      <c r="I8" s="451"/>
    </row>
    <row r="9" spans="2:13" ht="30" customHeight="1">
      <c r="B9" s="37"/>
      <c r="C9" s="744" t="s">
        <v>88</v>
      </c>
      <c r="D9" s="744"/>
      <c r="E9" s="227" t="str">
        <f>Stammdaten!C10</f>
        <v>KG Test</v>
      </c>
      <c r="F9" s="226"/>
      <c r="G9" s="226"/>
      <c r="H9" s="226"/>
      <c r="I9" s="226"/>
      <c r="J9" s="226"/>
      <c r="K9" s="226"/>
      <c r="L9" s="226"/>
      <c r="M9" s="118"/>
    </row>
    <row r="10" spans="2:13" ht="30" customHeight="1">
      <c r="C10" s="744" t="s">
        <v>89</v>
      </c>
      <c r="D10" s="744"/>
      <c r="E10" s="227" t="str">
        <f>Stammdaten!C9</f>
        <v>HSV Testverein</v>
      </c>
      <c r="F10" s="226"/>
      <c r="G10" s="226"/>
      <c r="H10" s="226"/>
      <c r="I10" s="226"/>
      <c r="J10" s="226"/>
      <c r="K10" s="226"/>
      <c r="L10" s="226"/>
      <c r="M10" s="118"/>
    </row>
    <row r="11" spans="2:13" ht="9" customHeight="1">
      <c r="C11" s="228" t="s">
        <v>87</v>
      </c>
    </row>
    <row r="12" spans="2:13" ht="34.5" customHeight="1">
      <c r="C12" s="738" t="s">
        <v>375</v>
      </c>
      <c r="D12" s="738"/>
      <c r="E12" s="745" t="str">
        <f>IF(ISBLANK(Stammdaten!C13)=TRUE,"",IF(ISBLANK(Stammdaten!F13)=TRUE,Stammdaten!C13,Stammdaten!C13&amp;", Mitglieds-Nr.: "&amp;Stammdaten!F13))</f>
        <v>Prüfungsleiter(in)</v>
      </c>
      <c r="F12" s="745"/>
      <c r="G12" s="745"/>
      <c r="H12" s="745"/>
      <c r="I12" s="745"/>
      <c r="J12" s="745"/>
      <c r="K12" s="745"/>
      <c r="L12" s="745"/>
      <c r="M12" s="229"/>
    </row>
    <row r="13" spans="2:13" ht="34.5" customHeight="1">
      <c r="B13" s="37"/>
      <c r="C13" s="738" t="s">
        <v>376</v>
      </c>
      <c r="D13" s="738"/>
      <c r="E13" s="746" t="str">
        <f>IF(ISBLANK(Stammdaten!C17)=TRUE,"",IF(ISBLANK(Stammdaten!F17)=TRUE,Stammdaten!C17,Stammdaten!C17&amp;", Ausweis-Nr.: "&amp;Stammdaten!F17))</f>
        <v>Wertungsrichter(in) 1</v>
      </c>
      <c r="F13" s="746"/>
      <c r="G13" s="746"/>
      <c r="H13" s="746"/>
      <c r="I13" s="746"/>
      <c r="J13" s="746"/>
      <c r="K13" s="746"/>
      <c r="L13" s="746"/>
      <c r="M13" s="229"/>
    </row>
    <row r="14" spans="2:13" ht="34.5" customHeight="1">
      <c r="B14" s="37"/>
      <c r="C14" s="738" t="s">
        <v>377</v>
      </c>
      <c r="D14" s="738"/>
      <c r="E14" s="739" t="str">
        <f>IF(ISBLANK(Stammdaten!C18)=TRUE,"",IF(ISBLANK(Stammdaten!F18)=TRUE,Stammdaten!C18,Stammdaten!C18&amp;", Ausweis-Nr.: "&amp;Stammdaten!F18))</f>
        <v/>
      </c>
      <c r="F14" s="739"/>
      <c r="G14" s="739"/>
      <c r="H14" s="739"/>
      <c r="I14" s="739"/>
      <c r="J14" s="739"/>
      <c r="K14" s="739"/>
      <c r="L14" s="739"/>
      <c r="M14" s="229"/>
    </row>
    <row r="15" spans="2:13" ht="34.5" customHeight="1">
      <c r="C15" s="738" t="s">
        <v>378</v>
      </c>
      <c r="D15" s="738"/>
      <c r="E15" s="739"/>
      <c r="F15" s="739"/>
      <c r="G15" s="739"/>
      <c r="H15" s="739"/>
      <c r="I15" s="739"/>
      <c r="J15" s="739"/>
      <c r="K15" s="739"/>
      <c r="L15" s="739"/>
      <c r="M15" s="229"/>
    </row>
    <row r="16" spans="2:13" ht="34.5" customHeight="1">
      <c r="C16" s="738" t="s">
        <v>379</v>
      </c>
      <c r="D16" s="738"/>
      <c r="E16" s="739"/>
      <c r="F16" s="739"/>
      <c r="G16" s="739"/>
      <c r="H16" s="739"/>
      <c r="I16" s="739"/>
      <c r="J16" s="739"/>
      <c r="K16" s="739"/>
      <c r="L16" s="739"/>
      <c r="M16" s="229"/>
    </row>
    <row r="17" spans="1:14">
      <c r="B17" s="37"/>
    </row>
    <row r="18" spans="1:14" ht="25.5" customHeight="1">
      <c r="B18" s="230"/>
      <c r="C18" s="747" t="s">
        <v>4</v>
      </c>
      <c r="D18" s="748"/>
      <c r="E18" s="747" t="s">
        <v>15</v>
      </c>
      <c r="F18" s="748"/>
      <c r="G18" s="747" t="s">
        <v>29</v>
      </c>
      <c r="H18" s="748"/>
      <c r="I18" s="749" t="s">
        <v>74</v>
      </c>
      <c r="J18" s="750"/>
      <c r="K18" s="749" t="s">
        <v>75</v>
      </c>
      <c r="L18" s="750"/>
      <c r="M18" s="756" t="s">
        <v>0</v>
      </c>
    </row>
    <row r="19" spans="1:14" ht="25.5" customHeight="1">
      <c r="B19" s="231"/>
      <c r="C19" s="232" t="s">
        <v>76</v>
      </c>
      <c r="D19" s="233" t="s">
        <v>77</v>
      </c>
      <c r="E19" s="232" t="s">
        <v>76</v>
      </c>
      <c r="F19" s="233" t="s">
        <v>77</v>
      </c>
      <c r="G19" s="232" t="s">
        <v>76</v>
      </c>
      <c r="H19" s="233" t="s">
        <v>77</v>
      </c>
      <c r="I19" s="232" t="s">
        <v>76</v>
      </c>
      <c r="J19" s="233" t="s">
        <v>77</v>
      </c>
      <c r="K19" s="232" t="s">
        <v>76</v>
      </c>
      <c r="L19" s="233" t="s">
        <v>77</v>
      </c>
      <c r="M19" s="757"/>
    </row>
    <row r="20" spans="1:14" ht="30.75" customHeight="1">
      <c r="B20" s="234" t="s">
        <v>78</v>
      </c>
      <c r="C20" s="304">
        <f>Statistik!C37</f>
        <v>0</v>
      </c>
      <c r="D20" s="305">
        <f>Statistik!D37</f>
        <v>0</v>
      </c>
      <c r="E20" s="304">
        <f>Statistik!E37</f>
        <v>0</v>
      </c>
      <c r="F20" s="305">
        <f>Statistik!F37</f>
        <v>0</v>
      </c>
      <c r="G20" s="304">
        <f>Statistik!G37</f>
        <v>0</v>
      </c>
      <c r="H20" s="305">
        <f>Statistik!H37</f>
        <v>0</v>
      </c>
      <c r="I20" s="304">
        <f>Statistik!I37</f>
        <v>0</v>
      </c>
      <c r="J20" s="305">
        <f>Statistik!J37</f>
        <v>0</v>
      </c>
      <c r="K20" s="304">
        <f>C20+E20+G20+I20</f>
        <v>0</v>
      </c>
      <c r="L20" s="305">
        <f>J20+H20+F20+D20</f>
        <v>0</v>
      </c>
      <c r="M20" s="306">
        <f>K20+L20</f>
        <v>0</v>
      </c>
    </row>
    <row r="21" spans="1:14" ht="30.75" customHeight="1">
      <c r="B21" s="235" t="s">
        <v>79</v>
      </c>
      <c r="C21" s="307">
        <f>Statistik!C38</f>
        <v>0</v>
      </c>
      <c r="D21" s="308">
        <f>Statistik!D38</f>
        <v>0</v>
      </c>
      <c r="E21" s="307">
        <f>Statistik!E38</f>
        <v>0</v>
      </c>
      <c r="F21" s="308">
        <f>Statistik!F38</f>
        <v>0</v>
      </c>
      <c r="G21" s="307">
        <f>Statistik!G38</f>
        <v>0</v>
      </c>
      <c r="H21" s="308">
        <f>Statistik!H38</f>
        <v>0</v>
      </c>
      <c r="I21" s="307">
        <f>Statistik!I38</f>
        <v>0</v>
      </c>
      <c r="J21" s="308">
        <f>Statistik!J38</f>
        <v>0</v>
      </c>
      <c r="K21" s="307">
        <f>C21+E21+G21+I21</f>
        <v>0</v>
      </c>
      <c r="L21" s="308">
        <f>D21+F21+H21+J21</f>
        <v>0</v>
      </c>
      <c r="M21" s="309">
        <f>K21+L21</f>
        <v>0</v>
      </c>
    </row>
    <row r="22" spans="1:14" ht="30.75" customHeight="1">
      <c r="B22" s="235" t="s">
        <v>80</v>
      </c>
      <c r="C22" s="307">
        <f>Statistik!C39</f>
        <v>0</v>
      </c>
      <c r="D22" s="308">
        <f>Statistik!D39</f>
        <v>0</v>
      </c>
      <c r="E22" s="307">
        <f>Statistik!E39</f>
        <v>0</v>
      </c>
      <c r="F22" s="308">
        <f>Statistik!F39</f>
        <v>0</v>
      </c>
      <c r="G22" s="307">
        <f>Statistik!G39</f>
        <v>0</v>
      </c>
      <c r="H22" s="308">
        <f>Statistik!H39</f>
        <v>0</v>
      </c>
      <c r="I22" s="307">
        <f>Statistik!I39</f>
        <v>0</v>
      </c>
      <c r="J22" s="308">
        <f>Statistik!J39</f>
        <v>0</v>
      </c>
      <c r="K22" s="307">
        <f t="shared" ref="K22:L24" si="0">C22+E22+G22+I22</f>
        <v>0</v>
      </c>
      <c r="L22" s="308">
        <f t="shared" si="0"/>
        <v>0</v>
      </c>
      <c r="M22" s="309">
        <f t="shared" ref="M22:M23" si="1">K22+L22</f>
        <v>0</v>
      </c>
    </row>
    <row r="23" spans="1:14" ht="30.75" customHeight="1">
      <c r="B23" s="235" t="s">
        <v>81</v>
      </c>
      <c r="C23" s="307">
        <f>Statistik!C40</f>
        <v>0</v>
      </c>
      <c r="D23" s="308">
        <f>Statistik!D40</f>
        <v>0</v>
      </c>
      <c r="E23" s="307">
        <f>Statistik!E40</f>
        <v>0</v>
      </c>
      <c r="F23" s="308">
        <f>Statistik!F40</f>
        <v>0</v>
      </c>
      <c r="G23" s="307">
        <f>Statistik!G40</f>
        <v>0</v>
      </c>
      <c r="H23" s="308">
        <f>Statistik!H40</f>
        <v>0</v>
      </c>
      <c r="I23" s="307">
        <f>Statistik!I40</f>
        <v>0</v>
      </c>
      <c r="J23" s="308">
        <f>Statistik!J40</f>
        <v>0</v>
      </c>
      <c r="K23" s="307">
        <f t="shared" si="0"/>
        <v>0</v>
      </c>
      <c r="L23" s="308">
        <f t="shared" si="0"/>
        <v>0</v>
      </c>
      <c r="M23" s="309">
        <f t="shared" si="1"/>
        <v>0</v>
      </c>
    </row>
    <row r="24" spans="1:14" ht="30.75" customHeight="1" thickBot="1">
      <c r="B24" s="236" t="s">
        <v>82</v>
      </c>
      <c r="C24" s="310">
        <f>Statistik!C41</f>
        <v>0</v>
      </c>
      <c r="D24" s="311">
        <f>Statistik!D41</f>
        <v>0</v>
      </c>
      <c r="E24" s="310">
        <f>Statistik!E41</f>
        <v>0</v>
      </c>
      <c r="F24" s="311">
        <f>Statistik!F41</f>
        <v>0</v>
      </c>
      <c r="G24" s="310">
        <f>Statistik!G41</f>
        <v>0</v>
      </c>
      <c r="H24" s="311">
        <f>Statistik!H41</f>
        <v>0</v>
      </c>
      <c r="I24" s="310">
        <f>Statistik!I41</f>
        <v>0</v>
      </c>
      <c r="J24" s="311">
        <f>Statistik!J41</f>
        <v>0</v>
      </c>
      <c r="K24" s="310">
        <f t="shared" si="0"/>
        <v>0</v>
      </c>
      <c r="L24" s="311">
        <f t="shared" si="0"/>
        <v>0</v>
      </c>
      <c r="M24" s="312">
        <f>K24+L24</f>
        <v>0</v>
      </c>
    </row>
    <row r="25" spans="1:14" ht="30.75" customHeight="1">
      <c r="B25" s="237" t="s">
        <v>0</v>
      </c>
      <c r="C25" s="301">
        <f t="shared" ref="C25:M25" si="2">SUM(C20:C24)</f>
        <v>0</v>
      </c>
      <c r="D25" s="302">
        <f t="shared" si="2"/>
        <v>0</v>
      </c>
      <c r="E25" s="301">
        <f t="shared" si="2"/>
        <v>0</v>
      </c>
      <c r="F25" s="302">
        <f t="shared" si="2"/>
        <v>0</v>
      </c>
      <c r="G25" s="301">
        <f t="shared" si="2"/>
        <v>0</v>
      </c>
      <c r="H25" s="302">
        <f t="shared" si="2"/>
        <v>0</v>
      </c>
      <c r="I25" s="301">
        <f t="shared" si="2"/>
        <v>0</v>
      </c>
      <c r="J25" s="302">
        <f t="shared" si="2"/>
        <v>0</v>
      </c>
      <c r="K25" s="301">
        <f t="shared" si="2"/>
        <v>0</v>
      </c>
      <c r="L25" s="302">
        <f t="shared" si="2"/>
        <v>0</v>
      </c>
      <c r="M25" s="303">
        <f t="shared" si="2"/>
        <v>0</v>
      </c>
    </row>
    <row r="26" spans="1:14" ht="30.75" customHeight="1">
      <c r="B26" s="238" t="s">
        <v>91</v>
      </c>
      <c r="C26" s="758">
        <f>Stammdaten!C20</f>
        <v>3</v>
      </c>
      <c r="D26" s="759"/>
      <c r="E26" s="758">
        <f>Stammdaten!C20</f>
        <v>3</v>
      </c>
      <c r="F26" s="759"/>
      <c r="G26" s="758">
        <f>Stammdaten!C20</f>
        <v>3</v>
      </c>
      <c r="H26" s="759"/>
      <c r="I26" s="758"/>
      <c r="J26" s="759"/>
      <c r="K26" s="239"/>
      <c r="L26" s="240"/>
      <c r="M26" s="241"/>
    </row>
    <row r="27" spans="1:14" ht="30.75" customHeight="1"/>
    <row r="28" spans="1:14" ht="50.1" customHeight="1">
      <c r="B28" s="242" t="s">
        <v>92</v>
      </c>
      <c r="C28" s="633" t="str">
        <f>CONCATENATE(Stammdaten!C5,", ",TEXT(Stammdaten!C4,"TT.MM.JJJJ"))</f>
        <v>Bad Oldesloe, 10.03.2023</v>
      </c>
      <c r="D28" s="243"/>
      <c r="E28" s="760" t="s">
        <v>125</v>
      </c>
      <c r="F28" s="760"/>
      <c r="G28" s="243"/>
      <c r="H28" s="243"/>
      <c r="I28" s="243"/>
      <c r="J28" s="761" t="s">
        <v>126</v>
      </c>
      <c r="K28" s="761"/>
      <c r="L28" s="243"/>
      <c r="M28" s="243"/>
      <c r="N28" s="243"/>
    </row>
    <row r="29" spans="1:14" ht="26.25" customHeight="1">
      <c r="A29" s="751" t="s">
        <v>244</v>
      </c>
      <c r="B29" s="751"/>
      <c r="C29" s="751"/>
      <c r="D29" s="751"/>
      <c r="E29" s="751"/>
      <c r="F29" s="751"/>
      <c r="G29" s="751"/>
      <c r="H29" s="751"/>
      <c r="I29" s="751"/>
      <c r="J29" s="751"/>
      <c r="K29" s="751"/>
      <c r="L29" s="751"/>
      <c r="M29" s="751"/>
      <c r="N29" s="751"/>
    </row>
    <row r="30" spans="1:14" ht="20.25" customHeight="1">
      <c r="A30" s="752" t="s">
        <v>251</v>
      </c>
      <c r="B30" s="753"/>
      <c r="C30" s="753"/>
      <c r="D30" s="753"/>
      <c r="E30" s="753"/>
      <c r="F30" s="753"/>
      <c r="G30" s="753"/>
      <c r="H30" s="753"/>
      <c r="I30" s="753"/>
      <c r="J30" s="753"/>
      <c r="K30" s="753"/>
      <c r="L30" s="753"/>
      <c r="M30" s="753"/>
      <c r="N30" s="753"/>
    </row>
    <row r="31" spans="1:14" ht="9" customHeight="1">
      <c r="C31" s="228"/>
      <c r="E31" s="244"/>
      <c r="G31" s="228"/>
    </row>
    <row r="32" spans="1:14" ht="1.5" customHeight="1">
      <c r="A32" s="444"/>
      <c r="B32" s="443"/>
      <c r="C32" s="443"/>
      <c r="D32" s="443"/>
      <c r="E32" s="443"/>
      <c r="F32" s="443"/>
      <c r="G32" s="443"/>
      <c r="H32" s="443"/>
      <c r="I32" s="443"/>
      <c r="J32" s="443"/>
      <c r="K32" s="443"/>
      <c r="L32" s="443"/>
      <c r="M32" s="443"/>
      <c r="N32" s="443"/>
    </row>
    <row r="33" spans="1:14" ht="20.25" customHeight="1">
      <c r="A33" s="754" t="s">
        <v>252</v>
      </c>
      <c r="B33" s="755"/>
      <c r="C33" s="755"/>
      <c r="D33" s="755"/>
      <c r="E33" s="755"/>
      <c r="F33" s="755"/>
      <c r="G33" s="755"/>
      <c r="H33" s="755"/>
      <c r="I33" s="755"/>
      <c r="J33" s="755"/>
      <c r="K33" s="755"/>
      <c r="L33" s="755"/>
      <c r="M33" s="755"/>
      <c r="N33" s="755"/>
    </row>
    <row r="34" spans="1:14">
      <c r="A34" s="221"/>
      <c r="B34" s="222"/>
      <c r="C34" s="40"/>
      <c r="D34" s="40"/>
      <c r="E34" s="40"/>
      <c r="F34" s="40"/>
      <c r="G34" s="40"/>
      <c r="H34" s="40"/>
      <c r="I34" s="40"/>
      <c r="J34" s="40"/>
      <c r="K34" s="40"/>
      <c r="L34" s="40"/>
      <c r="M34" s="40"/>
      <c r="N34" s="40"/>
    </row>
  </sheetData>
  <sheetProtection algorithmName="SHA-512" hashValue="hM44vKBb/yczoVpADfMstNupb1IPC/9RoFVj8NFDi48tl0s1e9jTqeylgAUmY7HBIdu4S9b9QodfIjSfrLBwHQ==" saltValue="yLjPKJC83TWIyIVm+iOqxA==" spinCount="100000" sheet="1" objects="1" scenarios="1"/>
  <mergeCells count="32">
    <mergeCell ref="A29:N29"/>
    <mergeCell ref="A30:N30"/>
    <mergeCell ref="A33:N33"/>
    <mergeCell ref="M18:M19"/>
    <mergeCell ref="C26:D26"/>
    <mergeCell ref="E26:F26"/>
    <mergeCell ref="G26:H26"/>
    <mergeCell ref="I26:J26"/>
    <mergeCell ref="E28:F28"/>
    <mergeCell ref="J28:K28"/>
    <mergeCell ref="C15:D15"/>
    <mergeCell ref="E15:L15"/>
    <mergeCell ref="C16:D16"/>
    <mergeCell ref="E16:L16"/>
    <mergeCell ref="C18:D18"/>
    <mergeCell ref="E18:F18"/>
    <mergeCell ref="G18:H18"/>
    <mergeCell ref="I18:J18"/>
    <mergeCell ref="K18:L18"/>
    <mergeCell ref="C14:D14"/>
    <mergeCell ref="E14:L14"/>
    <mergeCell ref="C2:L2"/>
    <mergeCell ref="C6:F6"/>
    <mergeCell ref="G6:H6"/>
    <mergeCell ref="J6:K6"/>
    <mergeCell ref="C8:D8"/>
    <mergeCell ref="C9:D9"/>
    <mergeCell ref="C10:D10"/>
    <mergeCell ref="C12:D12"/>
    <mergeCell ref="E12:L12"/>
    <mergeCell ref="C13:D13"/>
    <mergeCell ref="E13:L13"/>
  </mergeCells>
  <printOptions horizontalCentered="1"/>
  <pageMargins left="0.19685039370078741" right="0.19685039370078741" top="0.39370078740157483" bottom="0.19685039370078741" header="0.19685039370078741" footer="0.15748031496062992"/>
  <pageSetup paperSize="9" scale="6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GridLines="0" zoomScale="85" zoomScaleNormal="85" workbookViewId="0">
      <selection activeCell="E15" sqref="E15:L15"/>
    </sheetView>
  </sheetViews>
  <sheetFormatPr baseColWidth="10" defaultRowHeight="15.6"/>
  <cols>
    <col min="1" max="1" width="6" customWidth="1"/>
    <col min="2" max="2" width="25.77734375" style="36" customWidth="1"/>
    <col min="3" max="4" width="16.77734375" style="36" customWidth="1"/>
    <col min="5" max="13" width="15.77734375" style="36" customWidth="1"/>
    <col min="14" max="14" width="10.5546875" style="36" customWidth="1"/>
    <col min="15" max="19" width="11.44140625" style="36"/>
    <col min="20" max="23" width="11.44140625" style="38"/>
  </cols>
  <sheetData>
    <row r="1" spans="2:13" ht="20.100000000000001" customHeight="1"/>
    <row r="2" spans="2:13" ht="45.75" customHeight="1">
      <c r="C2" s="740" t="s">
        <v>90</v>
      </c>
      <c r="D2" s="740"/>
      <c r="E2" s="740"/>
      <c r="F2" s="740"/>
      <c r="G2" s="740"/>
      <c r="H2" s="740"/>
      <c r="I2" s="740"/>
      <c r="J2" s="740"/>
      <c r="K2" s="740"/>
      <c r="L2" s="740"/>
    </row>
    <row r="3" spans="2:13" ht="1.5" customHeight="1">
      <c r="B3" s="223"/>
      <c r="C3" s="223"/>
      <c r="D3" s="223"/>
      <c r="E3" s="223"/>
      <c r="F3" s="223"/>
      <c r="G3" s="223"/>
      <c r="H3" s="223"/>
      <c r="I3" s="223"/>
      <c r="J3" s="223"/>
      <c r="K3" s="223"/>
      <c r="L3" s="223"/>
      <c r="M3" s="223"/>
    </row>
    <row r="6" spans="2:13" ht="24.75" customHeight="1">
      <c r="C6" s="741" t="s">
        <v>83</v>
      </c>
      <c r="D6" s="741"/>
      <c r="E6" s="741"/>
      <c r="F6" s="741"/>
      <c r="G6" s="742" t="s">
        <v>84</v>
      </c>
      <c r="H6" s="742"/>
      <c r="I6" s="224">
        <f>Stammdaten!C4</f>
        <v>44995</v>
      </c>
      <c r="J6" s="743" t="s">
        <v>85</v>
      </c>
      <c r="K6" s="743"/>
      <c r="L6" s="225" t="str">
        <f>Stammdaten!C6</f>
        <v>H001</v>
      </c>
    </row>
    <row r="7" spans="2:13">
      <c r="B7" s="37"/>
    </row>
    <row r="8" spans="2:13" ht="30" customHeight="1">
      <c r="B8" s="37"/>
      <c r="C8" s="744" t="s">
        <v>86</v>
      </c>
      <c r="D8" s="744"/>
      <c r="E8" s="450" t="str">
        <f>Stammdaten!C11</f>
        <v>LV Test</v>
      </c>
      <c r="F8" s="451"/>
      <c r="G8" s="451"/>
      <c r="H8" s="451"/>
      <c r="I8" s="451"/>
    </row>
    <row r="9" spans="2:13" ht="30" customHeight="1">
      <c r="B9" s="37"/>
      <c r="C9" s="744" t="s">
        <v>88</v>
      </c>
      <c r="D9" s="744"/>
      <c r="E9" s="227" t="str">
        <f>Stammdaten!C10</f>
        <v>KG Test</v>
      </c>
      <c r="F9" s="226"/>
      <c r="G9" s="226"/>
      <c r="H9" s="226"/>
      <c r="I9" s="226"/>
      <c r="J9" s="226"/>
      <c r="K9" s="226"/>
      <c r="L9" s="226"/>
      <c r="M9" s="118"/>
    </row>
    <row r="10" spans="2:13" ht="30" customHeight="1">
      <c r="C10" s="744" t="s">
        <v>89</v>
      </c>
      <c r="D10" s="744"/>
      <c r="E10" s="227" t="str">
        <f>Stammdaten!C9</f>
        <v>HSV Testverein</v>
      </c>
      <c r="F10" s="226"/>
      <c r="G10" s="226"/>
      <c r="H10" s="226"/>
      <c r="I10" s="226"/>
      <c r="J10" s="226"/>
      <c r="K10" s="226"/>
      <c r="L10" s="226"/>
      <c r="M10" s="118"/>
    </row>
    <row r="11" spans="2:13" ht="9" customHeight="1">
      <c r="C11" s="228" t="s">
        <v>87</v>
      </c>
    </row>
    <row r="12" spans="2:13" ht="34.5" customHeight="1">
      <c r="C12" s="738" t="s">
        <v>375</v>
      </c>
      <c r="D12" s="738"/>
      <c r="E12" s="745" t="str">
        <f>IF(ISBLANK(Stammdaten!C13)=TRUE,"",IF(ISBLANK(Stammdaten!F13)=TRUE,Stammdaten!C13,Stammdaten!C13&amp;", Mitglieds-Nr.: "&amp;Stammdaten!F13))</f>
        <v>Prüfungsleiter(in)</v>
      </c>
      <c r="F12" s="763"/>
      <c r="G12" s="763"/>
      <c r="H12" s="763"/>
      <c r="I12" s="763"/>
      <c r="J12" s="763"/>
      <c r="K12" s="763"/>
      <c r="L12" s="763"/>
      <c r="M12" s="229"/>
    </row>
    <row r="13" spans="2:13" ht="34.5" customHeight="1">
      <c r="B13" s="37"/>
      <c r="C13" s="738" t="s">
        <v>376</v>
      </c>
      <c r="D13" s="738"/>
      <c r="E13" s="746" t="str">
        <f>IF(ISBLANK(Stammdaten!C17)=TRUE,"",IF(ISBLANK(Stammdaten!F17)=TRUE,Stammdaten!C17,Stammdaten!C17&amp;", Ausweis-Nr.: "&amp;Stammdaten!F17))</f>
        <v>Wertungsrichter(in) 1</v>
      </c>
      <c r="F13" s="762"/>
      <c r="G13" s="762"/>
      <c r="H13" s="762"/>
      <c r="I13" s="762"/>
      <c r="J13" s="762"/>
      <c r="K13" s="762"/>
      <c r="L13" s="762"/>
      <c r="M13" s="229"/>
    </row>
    <row r="14" spans="2:13" ht="34.5" customHeight="1">
      <c r="B14" s="37"/>
      <c r="C14" s="738" t="s">
        <v>377</v>
      </c>
      <c r="D14" s="738"/>
      <c r="E14" s="739" t="str">
        <f>IF(ISBLANK(Stammdaten!C18)=TRUE,"",IF(ISBLANK(Stammdaten!F18)=TRUE,Stammdaten!C18,Stammdaten!C18&amp;", Ausweis-Nr.: "&amp;Stammdaten!F18))</f>
        <v/>
      </c>
      <c r="F14" s="739"/>
      <c r="G14" s="739"/>
      <c r="H14" s="739"/>
      <c r="I14" s="739"/>
      <c r="J14" s="739"/>
      <c r="K14" s="739"/>
      <c r="L14" s="739"/>
      <c r="M14" s="229"/>
    </row>
    <row r="15" spans="2:13" ht="34.5" customHeight="1">
      <c r="C15" s="738" t="s">
        <v>378</v>
      </c>
      <c r="D15" s="738"/>
      <c r="E15" s="739"/>
      <c r="F15" s="739"/>
      <c r="G15" s="739"/>
      <c r="H15" s="739"/>
      <c r="I15" s="739"/>
      <c r="J15" s="739"/>
      <c r="K15" s="739"/>
      <c r="L15" s="739"/>
      <c r="M15" s="229"/>
    </row>
    <row r="16" spans="2:13" ht="34.5" customHeight="1">
      <c r="C16" s="738" t="s">
        <v>379</v>
      </c>
      <c r="D16" s="738"/>
      <c r="E16" s="739"/>
      <c r="F16" s="739"/>
      <c r="G16" s="739"/>
      <c r="H16" s="739"/>
      <c r="I16" s="739"/>
      <c r="J16" s="739"/>
      <c r="K16" s="739"/>
      <c r="L16" s="739"/>
      <c r="M16" s="229"/>
    </row>
    <row r="17" spans="1:14">
      <c r="B17" s="37"/>
    </row>
    <row r="18" spans="1:14" ht="25.5" customHeight="1">
      <c r="B18" s="230"/>
      <c r="C18" s="747" t="s">
        <v>4</v>
      </c>
      <c r="D18" s="748"/>
      <c r="E18" s="747" t="s">
        <v>15</v>
      </c>
      <c r="F18" s="748"/>
      <c r="G18" s="747" t="s">
        <v>29</v>
      </c>
      <c r="H18" s="748"/>
      <c r="I18" s="749" t="s">
        <v>74</v>
      </c>
      <c r="J18" s="750"/>
      <c r="K18" s="749" t="s">
        <v>75</v>
      </c>
      <c r="L18" s="750"/>
      <c r="M18" s="756" t="s">
        <v>0</v>
      </c>
    </row>
    <row r="19" spans="1:14" ht="25.5" customHeight="1">
      <c r="B19" s="231"/>
      <c r="C19" s="232" t="s">
        <v>76</v>
      </c>
      <c r="D19" s="233" t="s">
        <v>77</v>
      </c>
      <c r="E19" s="232" t="s">
        <v>76</v>
      </c>
      <c r="F19" s="233" t="s">
        <v>77</v>
      </c>
      <c r="G19" s="232" t="s">
        <v>76</v>
      </c>
      <c r="H19" s="233" t="s">
        <v>77</v>
      </c>
      <c r="I19" s="232" t="s">
        <v>76</v>
      </c>
      <c r="J19" s="233" t="s">
        <v>77</v>
      </c>
      <c r="K19" s="232" t="s">
        <v>76</v>
      </c>
      <c r="L19" s="233" t="s">
        <v>77</v>
      </c>
      <c r="M19" s="757"/>
    </row>
    <row r="20" spans="1:14" ht="30.75" customHeight="1">
      <c r="B20" s="234" t="s">
        <v>78</v>
      </c>
      <c r="C20" s="304">
        <f>Statistik!C37</f>
        <v>0</v>
      </c>
      <c r="D20" s="305">
        <f>Statistik!D37</f>
        <v>0</v>
      </c>
      <c r="E20" s="304">
        <f>Statistik!E37</f>
        <v>0</v>
      </c>
      <c r="F20" s="305">
        <f>Statistik!F37</f>
        <v>0</v>
      </c>
      <c r="G20" s="304">
        <f>Statistik!G37</f>
        <v>0</v>
      </c>
      <c r="H20" s="305">
        <f>Statistik!H37</f>
        <v>0</v>
      </c>
      <c r="I20" s="304">
        <f>Statistik!I37</f>
        <v>0</v>
      </c>
      <c r="J20" s="305">
        <f>Statistik!J37</f>
        <v>0</v>
      </c>
      <c r="K20" s="304">
        <f>C20+E20+G20+I20</f>
        <v>0</v>
      </c>
      <c r="L20" s="305">
        <f>J20+H20+F20+D20</f>
        <v>0</v>
      </c>
      <c r="M20" s="306">
        <f>K20+L20</f>
        <v>0</v>
      </c>
    </row>
    <row r="21" spans="1:14" ht="30.75" customHeight="1">
      <c r="B21" s="235" t="s">
        <v>79</v>
      </c>
      <c r="C21" s="307">
        <f>Statistik!C38</f>
        <v>0</v>
      </c>
      <c r="D21" s="308">
        <f>Statistik!D38</f>
        <v>0</v>
      </c>
      <c r="E21" s="307">
        <f>Statistik!E38</f>
        <v>0</v>
      </c>
      <c r="F21" s="308">
        <f>Statistik!F38</f>
        <v>0</v>
      </c>
      <c r="G21" s="307">
        <f>Statistik!G38</f>
        <v>0</v>
      </c>
      <c r="H21" s="308">
        <f>Statistik!H38</f>
        <v>0</v>
      </c>
      <c r="I21" s="307">
        <f>Statistik!I38</f>
        <v>0</v>
      </c>
      <c r="J21" s="308">
        <f>Statistik!J38</f>
        <v>0</v>
      </c>
      <c r="K21" s="307">
        <f>C21+E21+G21+I21</f>
        <v>0</v>
      </c>
      <c r="L21" s="308">
        <f>D21+F21+H21+J21</f>
        <v>0</v>
      </c>
      <c r="M21" s="309">
        <f>K21+L21</f>
        <v>0</v>
      </c>
    </row>
    <row r="22" spans="1:14" ht="30.75" customHeight="1">
      <c r="B22" s="235" t="s">
        <v>80</v>
      </c>
      <c r="C22" s="307">
        <f>Statistik!C39</f>
        <v>0</v>
      </c>
      <c r="D22" s="308">
        <f>Statistik!D39</f>
        <v>0</v>
      </c>
      <c r="E22" s="307">
        <f>Statistik!E39</f>
        <v>0</v>
      </c>
      <c r="F22" s="308">
        <f>Statistik!F39</f>
        <v>0</v>
      </c>
      <c r="G22" s="307">
        <f>Statistik!G39</f>
        <v>0</v>
      </c>
      <c r="H22" s="308">
        <f>Statistik!H39</f>
        <v>0</v>
      </c>
      <c r="I22" s="307">
        <f>Statistik!I39</f>
        <v>0</v>
      </c>
      <c r="J22" s="308">
        <f>Statistik!J39</f>
        <v>0</v>
      </c>
      <c r="K22" s="307">
        <f t="shared" ref="K22:K24" si="0">C22+E22+G22+I22</f>
        <v>0</v>
      </c>
      <c r="L22" s="308">
        <f t="shared" ref="L22:L24" si="1">D22+F22+H22+J22</f>
        <v>0</v>
      </c>
      <c r="M22" s="309">
        <f t="shared" ref="M22:M23" si="2">K22+L22</f>
        <v>0</v>
      </c>
    </row>
    <row r="23" spans="1:14" ht="30.75" customHeight="1">
      <c r="B23" s="235" t="s">
        <v>81</v>
      </c>
      <c r="C23" s="307">
        <f>Statistik!C40</f>
        <v>0</v>
      </c>
      <c r="D23" s="308">
        <f>Statistik!D40</f>
        <v>0</v>
      </c>
      <c r="E23" s="307">
        <f>Statistik!E40</f>
        <v>0</v>
      </c>
      <c r="F23" s="308">
        <f>Statistik!F40</f>
        <v>0</v>
      </c>
      <c r="G23" s="307">
        <f>Statistik!G40</f>
        <v>0</v>
      </c>
      <c r="H23" s="308">
        <f>Statistik!H40</f>
        <v>0</v>
      </c>
      <c r="I23" s="307">
        <f>Statistik!I40</f>
        <v>0</v>
      </c>
      <c r="J23" s="308">
        <f>Statistik!J40</f>
        <v>0</v>
      </c>
      <c r="K23" s="307">
        <f t="shared" si="0"/>
        <v>0</v>
      </c>
      <c r="L23" s="308">
        <f t="shared" si="1"/>
        <v>0</v>
      </c>
      <c r="M23" s="309">
        <f t="shared" si="2"/>
        <v>0</v>
      </c>
    </row>
    <row r="24" spans="1:14" ht="30.75" customHeight="1" thickBot="1">
      <c r="B24" s="236" t="s">
        <v>82</v>
      </c>
      <c r="C24" s="310">
        <f>Statistik!C41</f>
        <v>0</v>
      </c>
      <c r="D24" s="311">
        <f>Statistik!D41</f>
        <v>0</v>
      </c>
      <c r="E24" s="310">
        <f>Statistik!E41</f>
        <v>0</v>
      </c>
      <c r="F24" s="311">
        <f>Statistik!F41</f>
        <v>0</v>
      </c>
      <c r="G24" s="310">
        <f>Statistik!G41</f>
        <v>0</v>
      </c>
      <c r="H24" s="311">
        <f>Statistik!H41</f>
        <v>0</v>
      </c>
      <c r="I24" s="310">
        <f>Statistik!I41</f>
        <v>0</v>
      </c>
      <c r="J24" s="311">
        <f>Statistik!J41</f>
        <v>0</v>
      </c>
      <c r="K24" s="310">
        <f t="shared" si="0"/>
        <v>0</v>
      </c>
      <c r="L24" s="311">
        <f t="shared" si="1"/>
        <v>0</v>
      </c>
      <c r="M24" s="312">
        <f>K24+L24</f>
        <v>0</v>
      </c>
    </row>
    <row r="25" spans="1:14" ht="30.75" customHeight="1">
      <c r="B25" s="237" t="s">
        <v>0</v>
      </c>
      <c r="C25" s="301">
        <f t="shared" ref="C25:M25" si="3">SUM(C20:C24)</f>
        <v>0</v>
      </c>
      <c r="D25" s="302">
        <f t="shared" si="3"/>
        <v>0</v>
      </c>
      <c r="E25" s="301">
        <f t="shared" si="3"/>
        <v>0</v>
      </c>
      <c r="F25" s="302">
        <f t="shared" si="3"/>
        <v>0</v>
      </c>
      <c r="G25" s="301">
        <f t="shared" si="3"/>
        <v>0</v>
      </c>
      <c r="H25" s="302">
        <f t="shared" si="3"/>
        <v>0</v>
      </c>
      <c r="I25" s="301">
        <f t="shared" si="3"/>
        <v>0</v>
      </c>
      <c r="J25" s="302">
        <f t="shared" si="3"/>
        <v>0</v>
      </c>
      <c r="K25" s="301">
        <f t="shared" si="3"/>
        <v>0</v>
      </c>
      <c r="L25" s="302">
        <f t="shared" si="3"/>
        <v>0</v>
      </c>
      <c r="M25" s="303">
        <f t="shared" si="3"/>
        <v>0</v>
      </c>
    </row>
    <row r="26" spans="1:14" ht="30.75" customHeight="1">
      <c r="B26" s="238" t="s">
        <v>91</v>
      </c>
      <c r="C26" s="758">
        <f>Stammdaten!C20</f>
        <v>3</v>
      </c>
      <c r="D26" s="759"/>
      <c r="E26" s="758">
        <f>Stammdaten!C20</f>
        <v>3</v>
      </c>
      <c r="F26" s="759"/>
      <c r="G26" s="758">
        <f>Stammdaten!C20</f>
        <v>3</v>
      </c>
      <c r="H26" s="759"/>
      <c r="I26" s="758"/>
      <c r="J26" s="759"/>
      <c r="K26" s="239"/>
      <c r="L26" s="240"/>
      <c r="M26" s="241"/>
    </row>
    <row r="27" spans="1:14" ht="30.75" customHeight="1"/>
    <row r="28" spans="1:14" ht="47.25" customHeight="1">
      <c r="B28" s="242" t="s">
        <v>92</v>
      </c>
      <c r="C28" s="633" t="str">
        <f>CONCATENATE(Stammdaten!C5,", ",TEXT(Stammdaten!C4,"TT.MM.JJJJ"))</f>
        <v>Bad Oldesloe, 10.03.2023</v>
      </c>
      <c r="D28" s="243"/>
      <c r="E28" s="760" t="s">
        <v>125</v>
      </c>
      <c r="F28" s="760"/>
      <c r="G28" s="243"/>
      <c r="H28" s="243"/>
      <c r="I28" s="243"/>
      <c r="J28" s="761" t="s">
        <v>126</v>
      </c>
      <c r="K28" s="761"/>
      <c r="L28" s="243"/>
      <c r="M28" s="243"/>
      <c r="N28" s="243"/>
    </row>
    <row r="29" spans="1:14" ht="26.25" customHeight="1">
      <c r="A29" s="751" t="s">
        <v>220</v>
      </c>
      <c r="B29" s="751"/>
      <c r="C29" s="751"/>
      <c r="D29" s="751"/>
      <c r="E29" s="751"/>
      <c r="F29" s="751"/>
      <c r="G29" s="751"/>
      <c r="H29" s="751"/>
      <c r="I29" s="751"/>
      <c r="J29" s="751"/>
      <c r="K29" s="751"/>
      <c r="L29" s="751"/>
      <c r="M29" s="751"/>
      <c r="N29" s="751"/>
    </row>
    <row r="30" spans="1:14" ht="20.25" customHeight="1">
      <c r="A30" s="753" t="s">
        <v>128</v>
      </c>
      <c r="B30" s="753"/>
      <c r="C30" s="753"/>
      <c r="D30" s="753"/>
      <c r="E30" s="753"/>
      <c r="F30" s="753"/>
      <c r="G30" s="753"/>
      <c r="H30" s="753"/>
      <c r="I30" s="753"/>
      <c r="J30" s="753"/>
      <c r="K30" s="753"/>
      <c r="L30" s="753"/>
      <c r="M30" s="753"/>
      <c r="N30" s="753"/>
    </row>
    <row r="31" spans="1:14" ht="9" customHeight="1">
      <c r="C31" s="228"/>
      <c r="E31" s="244"/>
      <c r="G31" s="228"/>
    </row>
    <row r="32" spans="1:14" ht="1.5" customHeight="1">
      <c r="A32" s="245"/>
      <c r="B32" s="223"/>
      <c r="C32" s="223"/>
      <c r="D32" s="223"/>
      <c r="E32" s="223"/>
      <c r="F32" s="223"/>
      <c r="G32" s="223"/>
      <c r="H32" s="223"/>
      <c r="I32" s="223"/>
      <c r="J32" s="223"/>
      <c r="K32" s="223"/>
      <c r="L32" s="223"/>
      <c r="M32" s="223"/>
      <c r="N32" s="223"/>
    </row>
    <row r="33" spans="1:14" ht="20.25" customHeight="1">
      <c r="A33" s="755" t="s">
        <v>127</v>
      </c>
      <c r="B33" s="755"/>
      <c r="C33" s="755"/>
      <c r="D33" s="755"/>
      <c r="E33" s="755"/>
      <c r="F33" s="755"/>
      <c r="G33" s="755"/>
      <c r="H33" s="755"/>
      <c r="I33" s="755"/>
      <c r="J33" s="755"/>
      <c r="K33" s="755"/>
      <c r="L33" s="755"/>
      <c r="M33" s="755"/>
      <c r="N33" s="755"/>
    </row>
    <row r="34" spans="1:14">
      <c r="A34" s="221"/>
      <c r="B34" s="222"/>
      <c r="C34" s="40"/>
      <c r="D34" s="40"/>
      <c r="E34" s="40"/>
      <c r="F34" s="40"/>
      <c r="G34" s="40"/>
      <c r="H34" s="40"/>
      <c r="I34" s="40"/>
      <c r="J34" s="40"/>
      <c r="K34" s="40"/>
      <c r="L34" s="40"/>
      <c r="M34" s="40"/>
      <c r="N34" s="40"/>
    </row>
  </sheetData>
  <sheetProtection algorithmName="SHA-512" hashValue="1OaMFqsUGwU/DlQirUwrm+Mv6Zu8QLIHn7beKx+Ri4VHHnal/+fXvQJw2kpU42/Ok3uUZUQwKDEGKzLpQ8wDNQ==" saltValue="XemAg1Du2iyHc3l3wK5VpQ==" spinCount="100000" sheet="1" objects="1" scenarios="1"/>
  <mergeCells count="32">
    <mergeCell ref="C2:L2"/>
    <mergeCell ref="A33:N33"/>
    <mergeCell ref="A30:N30"/>
    <mergeCell ref="A29:N29"/>
    <mergeCell ref="M18:M19"/>
    <mergeCell ref="C18:D18"/>
    <mergeCell ref="E18:F18"/>
    <mergeCell ref="G18:H18"/>
    <mergeCell ref="I18:J18"/>
    <mergeCell ref="K18:L18"/>
    <mergeCell ref="E28:F28"/>
    <mergeCell ref="C9:D9"/>
    <mergeCell ref="C10:D10"/>
    <mergeCell ref="C12:D12"/>
    <mergeCell ref="J28:K28"/>
    <mergeCell ref="C16:D16"/>
    <mergeCell ref="C6:F6"/>
    <mergeCell ref="G6:H6"/>
    <mergeCell ref="J6:K6"/>
    <mergeCell ref="C26:D26"/>
    <mergeCell ref="E26:F26"/>
    <mergeCell ref="G26:H26"/>
    <mergeCell ref="I26:J26"/>
    <mergeCell ref="E13:L13"/>
    <mergeCell ref="E12:L12"/>
    <mergeCell ref="E14:L14"/>
    <mergeCell ref="E15:L15"/>
    <mergeCell ref="E16:L16"/>
    <mergeCell ref="C13:D13"/>
    <mergeCell ref="C14:D14"/>
    <mergeCell ref="C15:D15"/>
    <mergeCell ref="C8:D8"/>
  </mergeCells>
  <printOptions horizontalCentered="1"/>
  <pageMargins left="0.19685039370078741" right="0.19685039370078741" top="0.39370078740157483" bottom="0.19685039370078741" header="0.19685039370078741" footer="0.15748031496062992"/>
  <pageSetup paperSize="9" scale="6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GridLines="0" zoomScale="85" zoomScaleNormal="85" workbookViewId="0">
      <selection activeCell="E15" sqref="E15:L15"/>
    </sheetView>
  </sheetViews>
  <sheetFormatPr baseColWidth="10" defaultRowHeight="15.6"/>
  <cols>
    <col min="1" max="1" width="6" customWidth="1"/>
    <col min="2" max="2" width="25.77734375" style="36" customWidth="1"/>
    <col min="3" max="4" width="16.77734375" style="36" customWidth="1"/>
    <col min="5" max="13" width="15.77734375" style="36" customWidth="1"/>
    <col min="14" max="14" width="10.5546875" style="36" customWidth="1"/>
    <col min="15" max="19" width="11.44140625" style="36"/>
    <col min="20" max="23" width="11.44140625" style="38"/>
  </cols>
  <sheetData>
    <row r="1" spans="2:13" ht="20.100000000000001" customHeight="1"/>
    <row r="2" spans="2:13" ht="45.75" customHeight="1">
      <c r="C2" s="740" t="s">
        <v>380</v>
      </c>
      <c r="D2" s="740"/>
      <c r="E2" s="740"/>
      <c r="F2" s="740"/>
      <c r="G2" s="740"/>
      <c r="H2" s="740"/>
      <c r="I2" s="740"/>
      <c r="J2" s="740"/>
      <c r="K2" s="740"/>
      <c r="L2" s="740"/>
    </row>
    <row r="3" spans="2:13" ht="1.5" customHeight="1">
      <c r="B3" s="641"/>
      <c r="C3" s="641"/>
      <c r="D3" s="641"/>
      <c r="E3" s="641"/>
      <c r="F3" s="641"/>
      <c r="G3" s="641"/>
      <c r="H3" s="641"/>
      <c r="I3" s="641"/>
      <c r="J3" s="641"/>
      <c r="K3" s="641"/>
      <c r="L3" s="641"/>
      <c r="M3" s="641"/>
    </row>
    <row r="6" spans="2:13" ht="24.75" customHeight="1">
      <c r="C6" s="741" t="s">
        <v>83</v>
      </c>
      <c r="D6" s="741"/>
      <c r="E6" s="741"/>
      <c r="F6" s="741"/>
      <c r="G6" s="742" t="s">
        <v>84</v>
      </c>
      <c r="H6" s="742"/>
      <c r="I6" s="224">
        <f>Stammdaten!C4</f>
        <v>44995</v>
      </c>
      <c r="J6" s="743" t="s">
        <v>85</v>
      </c>
      <c r="K6" s="743"/>
      <c r="L6" s="225" t="str">
        <f>Stammdaten!C6</f>
        <v>H001</v>
      </c>
    </row>
    <row r="7" spans="2:13">
      <c r="B7" s="37"/>
    </row>
    <row r="8" spans="2:13" ht="30" customHeight="1">
      <c r="B8" s="37"/>
      <c r="C8" s="744" t="s">
        <v>86</v>
      </c>
      <c r="D8" s="744"/>
      <c r="E8" s="450" t="str">
        <f>Stammdaten!C11</f>
        <v>LV Test</v>
      </c>
      <c r="F8" s="451"/>
      <c r="G8" s="451"/>
      <c r="H8" s="451"/>
      <c r="I8" s="451"/>
    </row>
    <row r="9" spans="2:13" ht="30" customHeight="1">
      <c r="B9" s="37"/>
      <c r="C9" s="744" t="s">
        <v>88</v>
      </c>
      <c r="D9" s="744"/>
      <c r="E9" s="227" t="str">
        <f>Stammdaten!C10</f>
        <v>KG Test</v>
      </c>
      <c r="F9" s="226"/>
      <c r="G9" s="226"/>
      <c r="H9" s="226"/>
      <c r="I9" s="226"/>
      <c r="J9" s="226"/>
      <c r="K9" s="226"/>
      <c r="L9" s="226"/>
      <c r="M9" s="118"/>
    </row>
    <row r="10" spans="2:13" ht="30" customHeight="1">
      <c r="C10" s="744" t="s">
        <v>89</v>
      </c>
      <c r="D10" s="744"/>
      <c r="E10" s="227" t="str">
        <f>Stammdaten!C9</f>
        <v>HSV Testverein</v>
      </c>
      <c r="F10" s="226"/>
      <c r="G10" s="226"/>
      <c r="H10" s="226"/>
      <c r="I10" s="226"/>
      <c r="J10" s="226"/>
      <c r="K10" s="226"/>
      <c r="L10" s="226"/>
      <c r="M10" s="118"/>
    </row>
    <row r="11" spans="2:13" ht="9" customHeight="1">
      <c r="C11" s="228" t="s">
        <v>87</v>
      </c>
    </row>
    <row r="12" spans="2:13" ht="34.5" customHeight="1">
      <c r="C12" s="738" t="s">
        <v>375</v>
      </c>
      <c r="D12" s="738"/>
      <c r="E12" s="745" t="str">
        <f>IF(ISBLANK(Stammdaten!C13)=TRUE,"",IF(ISBLANK(Stammdaten!F13)=TRUE,Stammdaten!C13,Stammdaten!C13&amp;", Mitglieds-Nr.: "&amp;Stammdaten!F13))</f>
        <v>Prüfungsleiter(in)</v>
      </c>
      <c r="F12" s="745"/>
      <c r="G12" s="745"/>
      <c r="H12" s="745"/>
      <c r="I12" s="745"/>
      <c r="J12" s="745"/>
      <c r="K12" s="745"/>
      <c r="L12" s="745"/>
      <c r="M12" s="229"/>
    </row>
    <row r="13" spans="2:13" ht="34.5" customHeight="1">
      <c r="B13" s="37"/>
      <c r="C13" s="738" t="s">
        <v>376</v>
      </c>
      <c r="D13" s="738"/>
      <c r="E13" s="746" t="str">
        <f>IF(ISBLANK(Stammdaten!C17)=TRUE,"",IF(ISBLANK(Stammdaten!F17)=TRUE,Stammdaten!C17,Stammdaten!C17&amp;", Ausweis-Nr.: "&amp;Stammdaten!F17))</f>
        <v>Wertungsrichter(in) 1</v>
      </c>
      <c r="F13" s="746"/>
      <c r="G13" s="746"/>
      <c r="H13" s="746"/>
      <c r="I13" s="746"/>
      <c r="J13" s="746"/>
      <c r="K13" s="746"/>
      <c r="L13" s="746"/>
      <c r="M13" s="229"/>
    </row>
    <row r="14" spans="2:13" ht="34.5" customHeight="1">
      <c r="B14" s="37"/>
      <c r="C14" s="738" t="s">
        <v>377</v>
      </c>
      <c r="D14" s="738"/>
      <c r="E14" s="739" t="str">
        <f>IF(ISBLANK(Stammdaten!C18)=TRUE,"",IF(ISBLANK(Stammdaten!F18)=TRUE,Stammdaten!C18,Stammdaten!C18&amp;", Ausweis-Nr.: "&amp;Stammdaten!F18))</f>
        <v/>
      </c>
      <c r="F14" s="739"/>
      <c r="G14" s="739"/>
      <c r="H14" s="739"/>
      <c r="I14" s="739"/>
      <c r="J14" s="739"/>
      <c r="K14" s="739"/>
      <c r="L14" s="739"/>
      <c r="M14" s="229"/>
    </row>
    <row r="15" spans="2:13" ht="34.5" customHeight="1">
      <c r="C15" s="738" t="s">
        <v>378</v>
      </c>
      <c r="D15" s="738"/>
      <c r="E15" s="739"/>
      <c r="F15" s="739"/>
      <c r="G15" s="739"/>
      <c r="H15" s="739"/>
      <c r="I15" s="739"/>
      <c r="J15" s="739"/>
      <c r="K15" s="739"/>
      <c r="L15" s="739"/>
      <c r="M15" s="229"/>
    </row>
    <row r="16" spans="2:13" ht="34.5" customHeight="1">
      <c r="C16" s="738" t="s">
        <v>379</v>
      </c>
      <c r="D16" s="738"/>
      <c r="E16" s="739"/>
      <c r="F16" s="739"/>
      <c r="G16" s="739"/>
      <c r="H16" s="739"/>
      <c r="I16" s="739"/>
      <c r="J16" s="739"/>
      <c r="K16" s="739"/>
      <c r="L16" s="739"/>
      <c r="M16" s="229"/>
    </row>
    <row r="17" spans="1:14">
      <c r="B17" s="37"/>
    </row>
    <row r="18" spans="1:14" ht="25.5" customHeight="1">
      <c r="B18" s="230"/>
      <c r="C18" s="747" t="s">
        <v>4</v>
      </c>
      <c r="D18" s="748"/>
      <c r="E18" s="747" t="s">
        <v>15</v>
      </c>
      <c r="F18" s="748"/>
      <c r="G18" s="747" t="s">
        <v>29</v>
      </c>
      <c r="H18" s="748"/>
      <c r="I18" s="749" t="s">
        <v>74</v>
      </c>
      <c r="J18" s="750"/>
      <c r="K18" s="749" t="s">
        <v>75</v>
      </c>
      <c r="L18" s="750"/>
      <c r="M18" s="756" t="s">
        <v>0</v>
      </c>
    </row>
    <row r="19" spans="1:14" ht="25.5" customHeight="1">
      <c r="B19" s="231"/>
      <c r="C19" s="232" t="s">
        <v>76</v>
      </c>
      <c r="D19" s="233" t="s">
        <v>77</v>
      </c>
      <c r="E19" s="232" t="s">
        <v>76</v>
      </c>
      <c r="F19" s="233" t="s">
        <v>77</v>
      </c>
      <c r="G19" s="232" t="s">
        <v>76</v>
      </c>
      <c r="H19" s="233" t="s">
        <v>77</v>
      </c>
      <c r="I19" s="232" t="s">
        <v>76</v>
      </c>
      <c r="J19" s="233" t="s">
        <v>77</v>
      </c>
      <c r="K19" s="232" t="s">
        <v>76</v>
      </c>
      <c r="L19" s="233" t="s">
        <v>77</v>
      </c>
      <c r="M19" s="757"/>
    </row>
    <row r="20" spans="1:14" ht="30.75" customHeight="1">
      <c r="B20" s="234" t="s">
        <v>78</v>
      </c>
      <c r="C20" s="304">
        <f>Statistik!C37</f>
        <v>0</v>
      </c>
      <c r="D20" s="305">
        <f>Statistik!D37</f>
        <v>0</v>
      </c>
      <c r="E20" s="304">
        <f>Statistik!E37</f>
        <v>0</v>
      </c>
      <c r="F20" s="305">
        <f>Statistik!F37</f>
        <v>0</v>
      </c>
      <c r="G20" s="304">
        <f>Statistik!G37</f>
        <v>0</v>
      </c>
      <c r="H20" s="305">
        <f>Statistik!H37</f>
        <v>0</v>
      </c>
      <c r="I20" s="304">
        <f>Statistik!I37</f>
        <v>0</v>
      </c>
      <c r="J20" s="305">
        <f>Statistik!J37</f>
        <v>0</v>
      </c>
      <c r="K20" s="304">
        <f>C20+E20+G20+I20</f>
        <v>0</v>
      </c>
      <c r="L20" s="305">
        <f>J20+H20+F20+D20</f>
        <v>0</v>
      </c>
      <c r="M20" s="306">
        <f>K20+L20</f>
        <v>0</v>
      </c>
    </row>
    <row r="21" spans="1:14" ht="30.75" customHeight="1">
      <c r="B21" s="235" t="s">
        <v>79</v>
      </c>
      <c r="C21" s="307">
        <f>Statistik!C38</f>
        <v>0</v>
      </c>
      <c r="D21" s="308">
        <f>Statistik!D38</f>
        <v>0</v>
      </c>
      <c r="E21" s="307">
        <f>Statistik!E38</f>
        <v>0</v>
      </c>
      <c r="F21" s="308">
        <f>Statistik!F38</f>
        <v>0</v>
      </c>
      <c r="G21" s="307">
        <f>Statistik!G38</f>
        <v>0</v>
      </c>
      <c r="H21" s="308">
        <f>Statistik!H38</f>
        <v>0</v>
      </c>
      <c r="I21" s="307">
        <f>Statistik!I38</f>
        <v>0</v>
      </c>
      <c r="J21" s="308">
        <f>Statistik!J38</f>
        <v>0</v>
      </c>
      <c r="K21" s="307">
        <f>C21+E21+G21+I21</f>
        <v>0</v>
      </c>
      <c r="L21" s="308">
        <f>D21+F21+H21+J21</f>
        <v>0</v>
      </c>
      <c r="M21" s="309">
        <f>K21+L21</f>
        <v>0</v>
      </c>
    </row>
    <row r="22" spans="1:14" ht="30.75" customHeight="1">
      <c r="B22" s="235" t="s">
        <v>80</v>
      </c>
      <c r="C22" s="307">
        <f>Statistik!C39</f>
        <v>0</v>
      </c>
      <c r="D22" s="308">
        <f>Statistik!D39</f>
        <v>0</v>
      </c>
      <c r="E22" s="307">
        <f>Statistik!E39</f>
        <v>0</v>
      </c>
      <c r="F22" s="308">
        <f>Statistik!F39</f>
        <v>0</v>
      </c>
      <c r="G22" s="307">
        <f>Statistik!G39</f>
        <v>0</v>
      </c>
      <c r="H22" s="308">
        <f>Statistik!H39</f>
        <v>0</v>
      </c>
      <c r="I22" s="307">
        <f>Statistik!I39</f>
        <v>0</v>
      </c>
      <c r="J22" s="308">
        <f>Statistik!J39</f>
        <v>0</v>
      </c>
      <c r="K22" s="307">
        <f t="shared" ref="K22:L24" si="0">C22+E22+G22+I22</f>
        <v>0</v>
      </c>
      <c r="L22" s="308">
        <f t="shared" si="0"/>
        <v>0</v>
      </c>
      <c r="M22" s="309">
        <f t="shared" ref="M22:M23" si="1">K22+L22</f>
        <v>0</v>
      </c>
    </row>
    <row r="23" spans="1:14" ht="30.75" customHeight="1">
      <c r="B23" s="235" t="s">
        <v>81</v>
      </c>
      <c r="C23" s="307">
        <f>Statistik!C40</f>
        <v>0</v>
      </c>
      <c r="D23" s="308">
        <f>Statistik!D40</f>
        <v>0</v>
      </c>
      <c r="E23" s="307">
        <f>Statistik!E40</f>
        <v>0</v>
      </c>
      <c r="F23" s="308">
        <f>Statistik!F40</f>
        <v>0</v>
      </c>
      <c r="G23" s="307">
        <f>Statistik!G40</f>
        <v>0</v>
      </c>
      <c r="H23" s="308">
        <f>Statistik!H40</f>
        <v>0</v>
      </c>
      <c r="I23" s="307">
        <f>Statistik!I40</f>
        <v>0</v>
      </c>
      <c r="J23" s="308">
        <f>Statistik!J40</f>
        <v>0</v>
      </c>
      <c r="K23" s="307">
        <f t="shared" si="0"/>
        <v>0</v>
      </c>
      <c r="L23" s="308">
        <f t="shared" si="0"/>
        <v>0</v>
      </c>
      <c r="M23" s="309">
        <f t="shared" si="1"/>
        <v>0</v>
      </c>
    </row>
    <row r="24" spans="1:14" ht="30.75" customHeight="1" thickBot="1">
      <c r="B24" s="236" t="s">
        <v>82</v>
      </c>
      <c r="C24" s="310">
        <f>Statistik!C41</f>
        <v>0</v>
      </c>
      <c r="D24" s="311">
        <f>Statistik!D41</f>
        <v>0</v>
      </c>
      <c r="E24" s="310">
        <f>Statistik!E41</f>
        <v>0</v>
      </c>
      <c r="F24" s="311">
        <f>Statistik!F41</f>
        <v>0</v>
      </c>
      <c r="G24" s="310">
        <f>Statistik!G41</f>
        <v>0</v>
      </c>
      <c r="H24" s="311">
        <f>Statistik!H41</f>
        <v>0</v>
      </c>
      <c r="I24" s="310">
        <f>Statistik!I41</f>
        <v>0</v>
      </c>
      <c r="J24" s="311">
        <f>Statistik!J41</f>
        <v>0</v>
      </c>
      <c r="K24" s="310">
        <f t="shared" si="0"/>
        <v>0</v>
      </c>
      <c r="L24" s="311">
        <f t="shared" si="0"/>
        <v>0</v>
      </c>
      <c r="M24" s="312">
        <f>K24+L24</f>
        <v>0</v>
      </c>
    </row>
    <row r="25" spans="1:14" ht="30.75" customHeight="1">
      <c r="B25" s="237" t="s">
        <v>0</v>
      </c>
      <c r="C25" s="301">
        <f t="shared" ref="C25:M25" si="2">SUM(C20:C24)</f>
        <v>0</v>
      </c>
      <c r="D25" s="302">
        <f t="shared" si="2"/>
        <v>0</v>
      </c>
      <c r="E25" s="301">
        <f t="shared" si="2"/>
        <v>0</v>
      </c>
      <c r="F25" s="302">
        <f t="shared" si="2"/>
        <v>0</v>
      </c>
      <c r="G25" s="301">
        <f t="shared" si="2"/>
        <v>0</v>
      </c>
      <c r="H25" s="302">
        <f t="shared" si="2"/>
        <v>0</v>
      </c>
      <c r="I25" s="301">
        <f t="shared" si="2"/>
        <v>0</v>
      </c>
      <c r="J25" s="302">
        <f t="shared" si="2"/>
        <v>0</v>
      </c>
      <c r="K25" s="301">
        <f t="shared" si="2"/>
        <v>0</v>
      </c>
      <c r="L25" s="302">
        <f t="shared" si="2"/>
        <v>0</v>
      </c>
      <c r="M25" s="303">
        <f t="shared" si="2"/>
        <v>0</v>
      </c>
    </row>
    <row r="26" spans="1:14" ht="30.75" customHeight="1">
      <c r="B26" s="238" t="s">
        <v>91</v>
      </c>
      <c r="C26" s="758">
        <f>Stammdaten!C20</f>
        <v>3</v>
      </c>
      <c r="D26" s="759"/>
      <c r="E26" s="758">
        <f>Stammdaten!C20</f>
        <v>3</v>
      </c>
      <c r="F26" s="759"/>
      <c r="G26" s="758">
        <f>Stammdaten!C20</f>
        <v>3</v>
      </c>
      <c r="H26" s="759"/>
      <c r="I26" s="758"/>
      <c r="J26" s="759"/>
      <c r="K26" s="239"/>
      <c r="L26" s="240"/>
      <c r="M26" s="241"/>
    </row>
    <row r="27" spans="1:14" ht="30.75" customHeight="1"/>
    <row r="28" spans="1:14" ht="50.1" customHeight="1">
      <c r="B28" s="242" t="s">
        <v>92</v>
      </c>
      <c r="C28" s="633" t="str">
        <f>CONCATENATE(Stammdaten!C5,", ",TEXT(Stammdaten!C4,"TT.MM.JJJJ"))</f>
        <v>Bad Oldesloe, 10.03.2023</v>
      </c>
      <c r="D28" s="243"/>
      <c r="E28" s="760" t="s">
        <v>125</v>
      </c>
      <c r="F28" s="760"/>
      <c r="G28" s="243"/>
      <c r="H28" s="243"/>
      <c r="I28" s="243"/>
      <c r="J28" s="761" t="s">
        <v>126</v>
      </c>
      <c r="K28" s="761"/>
      <c r="L28" s="243"/>
      <c r="M28" s="243"/>
      <c r="N28" s="243"/>
    </row>
    <row r="29" spans="1:14" ht="26.25" customHeight="1">
      <c r="A29" s="751" t="s">
        <v>244</v>
      </c>
      <c r="B29" s="751"/>
      <c r="C29" s="751"/>
      <c r="D29" s="751"/>
      <c r="E29" s="751"/>
      <c r="F29" s="751"/>
      <c r="G29" s="751"/>
      <c r="H29" s="751"/>
      <c r="I29" s="751"/>
      <c r="J29" s="751"/>
      <c r="K29" s="751"/>
      <c r="L29" s="751"/>
      <c r="M29" s="751"/>
      <c r="N29" s="751"/>
    </row>
    <row r="30" spans="1:14" ht="20.25" customHeight="1">
      <c r="A30" s="752" t="s">
        <v>381</v>
      </c>
      <c r="B30" s="752"/>
      <c r="C30" s="752"/>
      <c r="D30" s="752"/>
      <c r="E30" s="752"/>
      <c r="F30" s="752"/>
      <c r="G30" s="752"/>
      <c r="H30" s="752"/>
      <c r="I30" s="752"/>
      <c r="J30" s="752"/>
      <c r="K30" s="752"/>
      <c r="L30" s="752"/>
      <c r="M30" s="752"/>
      <c r="N30" s="752"/>
    </row>
    <row r="31" spans="1:14" ht="9" customHeight="1">
      <c r="B31" s="642"/>
      <c r="C31" s="643"/>
      <c r="D31" s="642"/>
      <c r="E31" s="644"/>
      <c r="F31" s="642"/>
      <c r="G31" s="643"/>
      <c r="H31" s="642"/>
      <c r="I31" s="642"/>
      <c r="J31" s="642"/>
      <c r="K31" s="642"/>
      <c r="L31" s="642"/>
      <c r="M31" s="642"/>
      <c r="N31" s="642"/>
    </row>
    <row r="32" spans="1:14" ht="1.5" customHeight="1">
      <c r="A32" s="641"/>
      <c r="B32" s="641"/>
      <c r="C32" s="641"/>
      <c r="D32" s="641"/>
      <c r="E32" s="641"/>
      <c r="F32" s="641"/>
      <c r="G32" s="641"/>
      <c r="H32" s="641"/>
      <c r="I32" s="641"/>
      <c r="J32" s="641"/>
      <c r="K32" s="641"/>
      <c r="L32" s="641"/>
      <c r="M32" s="641"/>
      <c r="N32" s="641"/>
    </row>
    <row r="33" spans="1:14" ht="20.25" customHeight="1">
      <c r="A33" s="754" t="s">
        <v>382</v>
      </c>
      <c r="B33" s="754"/>
      <c r="C33" s="754"/>
      <c r="D33" s="754"/>
      <c r="E33" s="754"/>
      <c r="F33" s="754"/>
      <c r="G33" s="754"/>
      <c r="H33" s="754"/>
      <c r="I33" s="754"/>
      <c r="J33" s="754"/>
      <c r="K33" s="754"/>
      <c r="L33" s="754"/>
      <c r="M33" s="754"/>
      <c r="N33" s="754"/>
    </row>
    <row r="34" spans="1:14">
      <c r="A34" s="221"/>
      <c r="B34" s="222"/>
      <c r="C34" s="40"/>
      <c r="D34" s="40"/>
      <c r="E34" s="40"/>
      <c r="F34" s="40"/>
      <c r="G34" s="40"/>
      <c r="H34" s="40"/>
      <c r="I34" s="40"/>
      <c r="J34" s="40"/>
      <c r="K34" s="40"/>
      <c r="L34" s="40"/>
      <c r="M34" s="40"/>
      <c r="N34" s="40"/>
    </row>
  </sheetData>
  <sheetProtection algorithmName="SHA-512" hashValue="Adb583aG95Tk5iJkr5c2gGuw4MfHJ0GiJsKV3++0V0oNuwQFGQ1ZISWwPPj5H8/foA+X13vHVR2m5Aa73XBnnQ==" saltValue="+FQ9qsgWUnTVSEV/V3S/Gg==" spinCount="100000" sheet="1" objects="1" scenarios="1"/>
  <mergeCells count="32">
    <mergeCell ref="C14:D14"/>
    <mergeCell ref="E14:L14"/>
    <mergeCell ref="C2:L2"/>
    <mergeCell ref="C6:F6"/>
    <mergeCell ref="G6:H6"/>
    <mergeCell ref="J6:K6"/>
    <mergeCell ref="C8:D8"/>
    <mergeCell ref="C9:D9"/>
    <mergeCell ref="C10:D10"/>
    <mergeCell ref="C12:D12"/>
    <mergeCell ref="E12:L12"/>
    <mergeCell ref="C13:D13"/>
    <mergeCell ref="E13:L13"/>
    <mergeCell ref="C15:D15"/>
    <mergeCell ref="E15:L15"/>
    <mergeCell ref="C16:D16"/>
    <mergeCell ref="E16:L16"/>
    <mergeCell ref="C18:D18"/>
    <mergeCell ref="E18:F18"/>
    <mergeCell ref="G18:H18"/>
    <mergeCell ref="I18:J18"/>
    <mergeCell ref="K18:L18"/>
    <mergeCell ref="A29:N29"/>
    <mergeCell ref="A30:N30"/>
    <mergeCell ref="A33:N33"/>
    <mergeCell ref="M18:M19"/>
    <mergeCell ref="C26:D26"/>
    <mergeCell ref="E26:F26"/>
    <mergeCell ref="G26:H26"/>
    <mergeCell ref="I26:J26"/>
    <mergeCell ref="E28:F28"/>
    <mergeCell ref="J28:K28"/>
  </mergeCells>
  <printOptions horizontalCentered="1"/>
  <pageMargins left="0.19685039370078741" right="0.19685039370078741" top="0.39370078740157483" bottom="0.19685039370078741" header="0.19685039370078741" footer="0.15748031496062992"/>
  <pageSetup paperSize="9" scale="6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GridLines="0" zoomScale="85" zoomScaleNormal="85" workbookViewId="0">
      <selection activeCell="E15" sqref="E15:L15"/>
    </sheetView>
  </sheetViews>
  <sheetFormatPr baseColWidth="10" defaultRowHeight="15.6"/>
  <cols>
    <col min="1" max="1" width="6" customWidth="1"/>
    <col min="2" max="2" width="25.77734375" style="36" customWidth="1"/>
    <col min="3" max="4" width="16.77734375" style="36" customWidth="1"/>
    <col min="5" max="13" width="15.77734375" style="36" customWidth="1"/>
    <col min="14" max="14" width="10.5546875" style="36" customWidth="1"/>
    <col min="15" max="19" width="11.44140625" style="36"/>
    <col min="20" max="23" width="11.44140625" style="38"/>
  </cols>
  <sheetData>
    <row r="1" spans="1:23" ht="20.100000000000001" customHeight="1"/>
    <row r="2" spans="1:23" s="36" customFormat="1" ht="45.75" customHeight="1">
      <c r="A2"/>
      <c r="C2" s="740" t="s">
        <v>181</v>
      </c>
      <c r="D2" s="740"/>
      <c r="E2" s="740"/>
      <c r="F2" s="740"/>
      <c r="G2" s="740"/>
      <c r="H2" s="740"/>
      <c r="I2" s="740"/>
      <c r="J2" s="740"/>
      <c r="K2" s="740"/>
      <c r="L2" s="740"/>
      <c r="T2" s="38"/>
      <c r="U2" s="38"/>
      <c r="V2" s="38"/>
      <c r="W2" s="38"/>
    </row>
    <row r="3" spans="1:23" s="36" customFormat="1" ht="1.5" customHeight="1">
      <c r="A3"/>
      <c r="B3" s="223"/>
      <c r="C3" s="223"/>
      <c r="D3" s="223"/>
      <c r="E3" s="223"/>
      <c r="F3" s="223"/>
      <c r="G3" s="223"/>
      <c r="H3" s="223"/>
      <c r="I3" s="223"/>
      <c r="J3" s="223"/>
      <c r="K3" s="223"/>
      <c r="L3" s="223"/>
      <c r="M3" s="223"/>
      <c r="T3" s="38"/>
      <c r="U3" s="38"/>
      <c r="V3" s="38"/>
      <c r="W3" s="38"/>
    </row>
    <row r="4" spans="1:23" s="36" customFormat="1">
      <c r="A4"/>
      <c r="T4" s="38"/>
      <c r="U4" s="38"/>
      <c r="V4" s="38"/>
      <c r="W4" s="38"/>
    </row>
    <row r="5" spans="1:23" s="36" customFormat="1">
      <c r="A5"/>
      <c r="T5" s="38"/>
      <c r="U5" s="38"/>
      <c r="V5" s="38"/>
      <c r="W5" s="38"/>
    </row>
    <row r="6" spans="1:23" s="36" customFormat="1" ht="24.75" customHeight="1">
      <c r="A6"/>
      <c r="C6" s="741" t="s">
        <v>83</v>
      </c>
      <c r="D6" s="741"/>
      <c r="E6" s="741"/>
      <c r="F6" s="741"/>
      <c r="G6" s="742" t="s">
        <v>84</v>
      </c>
      <c r="H6" s="742"/>
      <c r="I6" s="224">
        <f>Stammdaten!C4</f>
        <v>44995</v>
      </c>
      <c r="J6" s="743" t="s">
        <v>85</v>
      </c>
      <c r="K6" s="743"/>
      <c r="L6" s="225" t="str">
        <f>Stammdaten!C6</f>
        <v>H001</v>
      </c>
      <c r="T6" s="38"/>
      <c r="U6" s="38"/>
      <c r="V6" s="38"/>
      <c r="W6" s="38"/>
    </row>
    <row r="7" spans="1:23" s="36" customFormat="1">
      <c r="A7"/>
      <c r="B7" s="37"/>
      <c r="T7" s="38"/>
      <c r="U7" s="38"/>
      <c r="V7" s="38"/>
      <c r="W7" s="38"/>
    </row>
    <row r="8" spans="1:23" s="36" customFormat="1" ht="30" customHeight="1">
      <c r="A8"/>
      <c r="B8" s="37"/>
      <c r="C8" s="744" t="s">
        <v>86</v>
      </c>
      <c r="D8" s="744"/>
      <c r="E8" s="450" t="str">
        <f>Stammdaten!C11</f>
        <v>LV Test</v>
      </c>
      <c r="F8" s="451"/>
      <c r="G8" s="451"/>
      <c r="H8" s="451"/>
      <c r="I8" s="451"/>
      <c r="T8" s="38"/>
      <c r="U8" s="38"/>
      <c r="V8" s="38"/>
      <c r="W8" s="38"/>
    </row>
    <row r="9" spans="1:23" s="36" customFormat="1" ht="30" customHeight="1">
      <c r="A9"/>
      <c r="B9" s="37"/>
      <c r="C9" s="744" t="s">
        <v>88</v>
      </c>
      <c r="D9" s="744"/>
      <c r="E9" s="227" t="str">
        <f>Stammdaten!C10</f>
        <v>KG Test</v>
      </c>
      <c r="F9" s="226"/>
      <c r="G9" s="226"/>
      <c r="H9" s="226"/>
      <c r="I9" s="226"/>
      <c r="J9" s="226"/>
      <c r="K9" s="226"/>
      <c r="L9" s="226"/>
      <c r="M9" s="118"/>
      <c r="T9" s="38"/>
      <c r="U9" s="38"/>
      <c r="V9" s="38"/>
      <c r="W9" s="38"/>
    </row>
    <row r="10" spans="1:23" s="36" customFormat="1" ht="30" customHeight="1">
      <c r="A10"/>
      <c r="B10"/>
      <c r="C10" s="744" t="s">
        <v>89</v>
      </c>
      <c r="D10" s="744"/>
      <c r="E10" s="227" t="str">
        <f>Stammdaten!C9</f>
        <v>HSV Testverein</v>
      </c>
      <c r="F10" s="226"/>
      <c r="G10" s="226"/>
      <c r="H10" s="226"/>
      <c r="I10" s="226"/>
      <c r="J10" s="226"/>
      <c r="K10" s="226"/>
      <c r="L10" s="226"/>
      <c r="M10" s="118"/>
      <c r="T10" s="38"/>
      <c r="U10" s="38"/>
      <c r="V10" s="38"/>
      <c r="W10" s="38"/>
    </row>
    <row r="11" spans="1:23" s="36" customFormat="1" ht="9" customHeight="1">
      <c r="A11"/>
      <c r="C11" s="228" t="s">
        <v>87</v>
      </c>
      <c r="T11" s="38"/>
      <c r="U11" s="38"/>
      <c r="V11" s="38"/>
      <c r="W11" s="38"/>
    </row>
    <row r="12" spans="1:23" s="36" customFormat="1" ht="34.5" customHeight="1">
      <c r="A12"/>
      <c r="C12" s="738" t="s">
        <v>375</v>
      </c>
      <c r="D12" s="738"/>
      <c r="E12" s="745" t="str">
        <f>IF(ISBLANK(Stammdaten!C13)=TRUE,"",IF(ISBLANK(Stammdaten!F13)=TRUE,Stammdaten!C13,Stammdaten!C13&amp;", Mitglieds-Nr.: "&amp;Stammdaten!F13))</f>
        <v>Prüfungsleiter(in)</v>
      </c>
      <c r="F12" s="763"/>
      <c r="G12" s="763"/>
      <c r="H12" s="763"/>
      <c r="I12" s="763"/>
      <c r="J12" s="763"/>
      <c r="K12" s="763"/>
      <c r="L12" s="763"/>
      <c r="M12" s="229"/>
      <c r="T12" s="38"/>
      <c r="U12" s="38"/>
      <c r="V12" s="38"/>
      <c r="W12" s="38"/>
    </row>
    <row r="13" spans="1:23" s="36" customFormat="1" ht="34.5" customHeight="1">
      <c r="A13"/>
      <c r="B13" s="37"/>
      <c r="C13" s="738" t="s">
        <v>376</v>
      </c>
      <c r="D13" s="738"/>
      <c r="E13" s="746" t="str">
        <f>IF(ISBLANK(Stammdaten!C17)=TRUE,"",IF(ISBLANK(Stammdaten!F17)=TRUE,Stammdaten!C17,Stammdaten!C17&amp;", Ausweis-Nr.: "&amp;Stammdaten!F17))</f>
        <v>Wertungsrichter(in) 1</v>
      </c>
      <c r="F13" s="762"/>
      <c r="G13" s="762"/>
      <c r="H13" s="762"/>
      <c r="I13" s="762"/>
      <c r="J13" s="762"/>
      <c r="K13" s="762"/>
      <c r="L13" s="762"/>
      <c r="M13" s="229"/>
      <c r="T13" s="38"/>
      <c r="U13" s="38"/>
      <c r="V13" s="38"/>
      <c r="W13" s="38"/>
    </row>
    <row r="14" spans="1:23" s="36" customFormat="1" ht="34.5" customHeight="1">
      <c r="A14"/>
      <c r="B14" s="37"/>
      <c r="C14" s="738" t="s">
        <v>377</v>
      </c>
      <c r="D14" s="738"/>
      <c r="E14" s="739" t="str">
        <f>IF(ISBLANK(Stammdaten!C18)=TRUE,"",IF(ISBLANK(Stammdaten!F18)=TRUE,Stammdaten!C18,Stammdaten!C18&amp;", Ausweis-Nr.: "&amp;Stammdaten!F18))</f>
        <v/>
      </c>
      <c r="F14" s="739"/>
      <c r="G14" s="739"/>
      <c r="H14" s="739"/>
      <c r="I14" s="739"/>
      <c r="J14" s="739"/>
      <c r="K14" s="739"/>
      <c r="L14" s="739"/>
      <c r="M14" s="229"/>
      <c r="T14" s="38"/>
      <c r="U14" s="38"/>
      <c r="V14" s="38"/>
      <c r="W14" s="38"/>
    </row>
    <row r="15" spans="1:23" s="36" customFormat="1" ht="34.5" customHeight="1">
      <c r="A15"/>
      <c r="C15" s="738" t="s">
        <v>378</v>
      </c>
      <c r="D15" s="738"/>
      <c r="E15" s="739"/>
      <c r="F15" s="739"/>
      <c r="G15" s="739"/>
      <c r="H15" s="739"/>
      <c r="I15" s="739"/>
      <c r="J15" s="739"/>
      <c r="K15" s="739"/>
      <c r="L15" s="739"/>
      <c r="M15" s="229"/>
      <c r="T15" s="38"/>
      <c r="U15" s="38"/>
      <c r="V15" s="38"/>
      <c r="W15" s="38"/>
    </row>
    <row r="16" spans="1:23" s="36" customFormat="1" ht="34.5" customHeight="1">
      <c r="A16"/>
      <c r="C16" s="738" t="s">
        <v>379</v>
      </c>
      <c r="D16" s="738"/>
      <c r="E16" s="739"/>
      <c r="F16" s="739"/>
      <c r="G16" s="739"/>
      <c r="H16" s="739"/>
      <c r="I16" s="739"/>
      <c r="J16" s="739"/>
      <c r="K16" s="739"/>
      <c r="L16" s="739"/>
      <c r="M16" s="229"/>
      <c r="T16" s="38"/>
      <c r="U16" s="38"/>
      <c r="V16" s="38"/>
      <c r="W16" s="38"/>
    </row>
    <row r="17" spans="1:23" s="36" customFormat="1">
      <c r="A17"/>
      <c r="B17" s="37"/>
      <c r="T17" s="38"/>
      <c r="U17" s="38"/>
      <c r="V17" s="38"/>
      <c r="W17" s="38"/>
    </row>
    <row r="18" spans="1:23" s="36" customFormat="1" ht="25.5" customHeight="1">
      <c r="A18"/>
      <c r="B18" s="230"/>
      <c r="C18" s="747" t="s">
        <v>4</v>
      </c>
      <c r="D18" s="748"/>
      <c r="E18" s="747" t="s">
        <v>15</v>
      </c>
      <c r="F18" s="748"/>
      <c r="G18" s="747" t="s">
        <v>29</v>
      </c>
      <c r="H18" s="748"/>
      <c r="I18" s="749" t="s">
        <v>74</v>
      </c>
      <c r="J18" s="750"/>
      <c r="K18" s="749" t="s">
        <v>75</v>
      </c>
      <c r="L18" s="750"/>
      <c r="M18" s="756" t="s">
        <v>0</v>
      </c>
      <c r="T18" s="38"/>
      <c r="U18" s="38"/>
      <c r="V18" s="38"/>
      <c r="W18" s="38"/>
    </row>
    <row r="19" spans="1:23" s="36" customFormat="1" ht="25.5" customHeight="1">
      <c r="A19"/>
      <c r="B19" s="231"/>
      <c r="C19" s="232" t="s">
        <v>76</v>
      </c>
      <c r="D19" s="233" t="s">
        <v>77</v>
      </c>
      <c r="E19" s="232" t="s">
        <v>76</v>
      </c>
      <c r="F19" s="233" t="s">
        <v>77</v>
      </c>
      <c r="G19" s="232" t="s">
        <v>76</v>
      </c>
      <c r="H19" s="233" t="s">
        <v>77</v>
      </c>
      <c r="I19" s="232" t="s">
        <v>76</v>
      </c>
      <c r="J19" s="233" t="s">
        <v>77</v>
      </c>
      <c r="K19" s="232" t="s">
        <v>76</v>
      </c>
      <c r="L19" s="233" t="s">
        <v>77</v>
      </c>
      <c r="M19" s="757"/>
      <c r="T19" s="38"/>
      <c r="U19" s="38"/>
      <c r="V19" s="38"/>
      <c r="W19" s="38"/>
    </row>
    <row r="20" spans="1:23" s="36" customFormat="1" ht="30.75" customHeight="1">
      <c r="A20"/>
      <c r="B20" s="234" t="s">
        <v>78</v>
      </c>
      <c r="C20" s="304">
        <f>Statistik!C37</f>
        <v>0</v>
      </c>
      <c r="D20" s="305">
        <f>Statistik!D37</f>
        <v>0</v>
      </c>
      <c r="E20" s="304">
        <f>Statistik!E37</f>
        <v>0</v>
      </c>
      <c r="F20" s="305">
        <f>Statistik!F37</f>
        <v>0</v>
      </c>
      <c r="G20" s="304">
        <f>Statistik!G37</f>
        <v>0</v>
      </c>
      <c r="H20" s="305">
        <f>Statistik!H37</f>
        <v>0</v>
      </c>
      <c r="I20" s="304">
        <f>Statistik!I37</f>
        <v>0</v>
      </c>
      <c r="J20" s="305">
        <f>Statistik!J37</f>
        <v>0</v>
      </c>
      <c r="K20" s="304">
        <f>C20+E20+G20+I20</f>
        <v>0</v>
      </c>
      <c r="L20" s="305">
        <f>J20+H20+F20+D20</f>
        <v>0</v>
      </c>
      <c r="M20" s="306">
        <f>K20+L20</f>
        <v>0</v>
      </c>
      <c r="T20" s="38"/>
      <c r="U20" s="38"/>
      <c r="V20" s="38"/>
      <c r="W20" s="38"/>
    </row>
    <row r="21" spans="1:23" s="36" customFormat="1" ht="30.75" customHeight="1">
      <c r="A21"/>
      <c r="B21" s="235" t="s">
        <v>79</v>
      </c>
      <c r="C21" s="307">
        <f>Statistik!C38</f>
        <v>0</v>
      </c>
      <c r="D21" s="308">
        <f>Statistik!D38</f>
        <v>0</v>
      </c>
      <c r="E21" s="307">
        <f>Statistik!E38</f>
        <v>0</v>
      </c>
      <c r="F21" s="308">
        <f>Statistik!F38</f>
        <v>0</v>
      </c>
      <c r="G21" s="307">
        <f>Statistik!G38</f>
        <v>0</v>
      </c>
      <c r="H21" s="308">
        <f>Statistik!H38</f>
        <v>0</v>
      </c>
      <c r="I21" s="307">
        <f>Statistik!I38</f>
        <v>0</v>
      </c>
      <c r="J21" s="308">
        <f>Statistik!J38</f>
        <v>0</v>
      </c>
      <c r="K21" s="307">
        <f>C21+E21+G21+I21</f>
        <v>0</v>
      </c>
      <c r="L21" s="308">
        <f>D21+F21+H21+J21</f>
        <v>0</v>
      </c>
      <c r="M21" s="309">
        <f>K21+L21</f>
        <v>0</v>
      </c>
      <c r="T21" s="38"/>
      <c r="U21" s="38"/>
      <c r="V21" s="38"/>
      <c r="W21" s="38"/>
    </row>
    <row r="22" spans="1:23" s="36" customFormat="1" ht="30.75" customHeight="1">
      <c r="A22"/>
      <c r="B22" s="235" t="s">
        <v>80</v>
      </c>
      <c r="C22" s="307">
        <f>Statistik!C39</f>
        <v>0</v>
      </c>
      <c r="D22" s="308">
        <f>Statistik!D39</f>
        <v>0</v>
      </c>
      <c r="E22" s="307">
        <f>Statistik!E39</f>
        <v>0</v>
      </c>
      <c r="F22" s="308">
        <f>Statistik!F39</f>
        <v>0</v>
      </c>
      <c r="G22" s="307">
        <f>Statistik!G39</f>
        <v>0</v>
      </c>
      <c r="H22" s="308">
        <f>Statistik!H39</f>
        <v>0</v>
      </c>
      <c r="I22" s="307">
        <f>Statistik!I39</f>
        <v>0</v>
      </c>
      <c r="J22" s="308">
        <f>Statistik!J39</f>
        <v>0</v>
      </c>
      <c r="K22" s="307">
        <f t="shared" ref="K22:L24" si="0">C22+E22+G22+I22</f>
        <v>0</v>
      </c>
      <c r="L22" s="308">
        <f t="shared" si="0"/>
        <v>0</v>
      </c>
      <c r="M22" s="309">
        <f t="shared" ref="M22:M23" si="1">K22+L22</f>
        <v>0</v>
      </c>
      <c r="T22" s="38"/>
      <c r="U22" s="38"/>
      <c r="V22" s="38"/>
      <c r="W22" s="38"/>
    </row>
    <row r="23" spans="1:23" s="36" customFormat="1" ht="30.75" customHeight="1">
      <c r="A23"/>
      <c r="B23" s="235" t="s">
        <v>81</v>
      </c>
      <c r="C23" s="307">
        <f>Statistik!C40</f>
        <v>0</v>
      </c>
      <c r="D23" s="308">
        <f>Statistik!D40</f>
        <v>0</v>
      </c>
      <c r="E23" s="307">
        <f>Statistik!E40</f>
        <v>0</v>
      </c>
      <c r="F23" s="308">
        <f>Statistik!F40</f>
        <v>0</v>
      </c>
      <c r="G23" s="307">
        <f>Statistik!G40</f>
        <v>0</v>
      </c>
      <c r="H23" s="308">
        <f>Statistik!H40</f>
        <v>0</v>
      </c>
      <c r="I23" s="307">
        <f>Statistik!I40</f>
        <v>0</v>
      </c>
      <c r="J23" s="308">
        <f>Statistik!J40</f>
        <v>0</v>
      </c>
      <c r="K23" s="307">
        <f t="shared" si="0"/>
        <v>0</v>
      </c>
      <c r="L23" s="308">
        <f t="shared" si="0"/>
        <v>0</v>
      </c>
      <c r="M23" s="309">
        <f t="shared" si="1"/>
        <v>0</v>
      </c>
      <c r="T23" s="38"/>
      <c r="U23" s="38"/>
      <c r="V23" s="38"/>
      <c r="W23" s="38"/>
    </row>
    <row r="24" spans="1:23" s="36" customFormat="1" ht="30.75" customHeight="1" thickBot="1">
      <c r="A24"/>
      <c r="B24" s="236" t="s">
        <v>82</v>
      </c>
      <c r="C24" s="310">
        <f>Statistik!C41</f>
        <v>0</v>
      </c>
      <c r="D24" s="311">
        <f>Statistik!D41</f>
        <v>0</v>
      </c>
      <c r="E24" s="310">
        <f>Statistik!E41</f>
        <v>0</v>
      </c>
      <c r="F24" s="311">
        <f>Statistik!F41</f>
        <v>0</v>
      </c>
      <c r="G24" s="310">
        <f>Statistik!G41</f>
        <v>0</v>
      </c>
      <c r="H24" s="311">
        <f>Statistik!H41</f>
        <v>0</v>
      </c>
      <c r="I24" s="310">
        <f>Statistik!I41</f>
        <v>0</v>
      </c>
      <c r="J24" s="311">
        <f>Statistik!J41</f>
        <v>0</v>
      </c>
      <c r="K24" s="310">
        <f t="shared" si="0"/>
        <v>0</v>
      </c>
      <c r="L24" s="311">
        <f t="shared" si="0"/>
        <v>0</v>
      </c>
      <c r="M24" s="312">
        <f>K24+L24</f>
        <v>0</v>
      </c>
      <c r="T24" s="38"/>
      <c r="U24" s="38"/>
      <c r="V24" s="38"/>
      <c r="W24" s="38"/>
    </row>
    <row r="25" spans="1:23" s="36" customFormat="1" ht="30.75" customHeight="1">
      <c r="A25"/>
      <c r="B25" s="237" t="s">
        <v>0</v>
      </c>
      <c r="C25" s="301">
        <f t="shared" ref="C25:M25" si="2">SUM(C20:C24)</f>
        <v>0</v>
      </c>
      <c r="D25" s="302">
        <f t="shared" si="2"/>
        <v>0</v>
      </c>
      <c r="E25" s="301">
        <f t="shared" si="2"/>
        <v>0</v>
      </c>
      <c r="F25" s="302">
        <f t="shared" si="2"/>
        <v>0</v>
      </c>
      <c r="G25" s="301">
        <f t="shared" si="2"/>
        <v>0</v>
      </c>
      <c r="H25" s="302">
        <f t="shared" si="2"/>
        <v>0</v>
      </c>
      <c r="I25" s="301">
        <f t="shared" si="2"/>
        <v>0</v>
      </c>
      <c r="J25" s="302">
        <f t="shared" si="2"/>
        <v>0</v>
      </c>
      <c r="K25" s="301">
        <f t="shared" si="2"/>
        <v>0</v>
      </c>
      <c r="L25" s="302">
        <f t="shared" si="2"/>
        <v>0</v>
      </c>
      <c r="M25" s="303">
        <f t="shared" si="2"/>
        <v>0</v>
      </c>
      <c r="T25" s="38"/>
      <c r="U25" s="38"/>
      <c r="V25" s="38"/>
      <c r="W25" s="38"/>
    </row>
    <row r="26" spans="1:23" s="36" customFormat="1" ht="30.75" customHeight="1">
      <c r="A26"/>
      <c r="B26" s="238" t="s">
        <v>91</v>
      </c>
      <c r="C26" s="758">
        <f>Stammdaten!C20</f>
        <v>3</v>
      </c>
      <c r="D26" s="759"/>
      <c r="E26" s="758">
        <f>Stammdaten!C20</f>
        <v>3</v>
      </c>
      <c r="F26" s="759"/>
      <c r="G26" s="758">
        <f>Stammdaten!C20</f>
        <v>3</v>
      </c>
      <c r="H26" s="759"/>
      <c r="I26" s="758"/>
      <c r="J26" s="759"/>
      <c r="K26" s="239"/>
      <c r="L26" s="240"/>
      <c r="M26" s="241"/>
      <c r="T26" s="38"/>
      <c r="U26" s="38"/>
      <c r="V26" s="38"/>
      <c r="W26" s="38"/>
    </row>
    <row r="27" spans="1:23" ht="30.75" customHeight="1"/>
    <row r="28" spans="1:23" s="36" customFormat="1" ht="47.25" customHeight="1">
      <c r="A28"/>
      <c r="B28" s="242" t="s">
        <v>92</v>
      </c>
      <c r="C28" s="243" t="str">
        <f>CONCATENATE(Stammdaten!C5,", ",TEXT(Stammdaten!C4,"TT.MM.JJJJ"))</f>
        <v>Bad Oldesloe, 10.03.2023</v>
      </c>
      <c r="D28" s="243"/>
      <c r="E28" s="760" t="s">
        <v>125</v>
      </c>
      <c r="F28" s="760"/>
      <c r="G28" s="243"/>
      <c r="H28" s="243"/>
      <c r="I28" s="243"/>
      <c r="J28" s="761" t="s">
        <v>126</v>
      </c>
      <c r="K28" s="761"/>
      <c r="L28" s="243"/>
      <c r="M28" s="243"/>
      <c r="N28" s="243"/>
      <c r="T28" s="38"/>
      <c r="U28" s="38"/>
      <c r="V28" s="38"/>
      <c r="W28" s="38"/>
    </row>
    <row r="29" spans="1:23" s="36" customFormat="1" ht="26.25" customHeight="1">
      <c r="A29" s="751" t="s">
        <v>220</v>
      </c>
      <c r="B29" s="751"/>
      <c r="C29" s="751"/>
      <c r="D29" s="751"/>
      <c r="E29" s="751"/>
      <c r="F29" s="751"/>
      <c r="G29" s="751"/>
      <c r="H29" s="751"/>
      <c r="I29" s="751"/>
      <c r="J29" s="751"/>
      <c r="K29" s="751"/>
      <c r="L29" s="751"/>
      <c r="M29" s="751"/>
      <c r="N29" s="751"/>
      <c r="T29" s="38"/>
      <c r="U29" s="38"/>
      <c r="V29" s="38"/>
      <c r="W29" s="38"/>
    </row>
    <row r="30" spans="1:23" s="36" customFormat="1" ht="20.25" customHeight="1">
      <c r="A30" s="752" t="s">
        <v>219</v>
      </c>
      <c r="B30" s="753"/>
      <c r="C30" s="753"/>
      <c r="D30" s="753"/>
      <c r="E30" s="753"/>
      <c r="F30" s="753"/>
      <c r="G30" s="753"/>
      <c r="H30" s="753"/>
      <c r="I30" s="753"/>
      <c r="J30" s="753"/>
      <c r="K30" s="753"/>
      <c r="L30" s="753"/>
      <c r="M30" s="753"/>
      <c r="N30" s="753"/>
      <c r="T30" s="38"/>
      <c r="U30" s="38"/>
      <c r="V30" s="38"/>
      <c r="W30" s="38"/>
    </row>
    <row r="31" spans="1:23" s="36" customFormat="1" ht="9" customHeight="1">
      <c r="A31"/>
      <c r="C31" s="228"/>
      <c r="E31" s="244"/>
      <c r="G31" s="228"/>
      <c r="T31" s="38"/>
      <c r="U31" s="38"/>
      <c r="V31" s="38"/>
      <c r="W31" s="38"/>
    </row>
    <row r="32" spans="1:23" s="36" customFormat="1" ht="1.5" customHeight="1">
      <c r="A32" s="245"/>
      <c r="B32" s="223"/>
      <c r="C32" s="223"/>
      <c r="D32" s="223"/>
      <c r="E32" s="223"/>
      <c r="F32" s="223"/>
      <c r="G32" s="223"/>
      <c r="H32" s="223"/>
      <c r="I32" s="223"/>
      <c r="J32" s="223"/>
      <c r="K32" s="223"/>
      <c r="L32" s="223"/>
      <c r="M32" s="223"/>
      <c r="N32" s="223"/>
      <c r="T32" s="38"/>
      <c r="U32" s="38"/>
      <c r="V32" s="38"/>
      <c r="W32" s="38"/>
    </row>
    <row r="33" spans="1:23" s="36" customFormat="1" ht="20.25" customHeight="1">
      <c r="A33" s="754" t="s">
        <v>182</v>
      </c>
      <c r="B33" s="755"/>
      <c r="C33" s="755"/>
      <c r="D33" s="755"/>
      <c r="E33" s="755"/>
      <c r="F33" s="755"/>
      <c r="G33" s="755"/>
      <c r="H33" s="755"/>
      <c r="I33" s="755"/>
      <c r="J33" s="755"/>
      <c r="K33" s="755"/>
      <c r="L33" s="755"/>
      <c r="M33" s="755"/>
      <c r="N33" s="755"/>
      <c r="T33" s="38"/>
      <c r="U33" s="38"/>
      <c r="V33" s="38"/>
      <c r="W33" s="38"/>
    </row>
    <row r="34" spans="1:23" s="36" customFormat="1">
      <c r="A34" s="221"/>
      <c r="B34" s="222"/>
      <c r="C34" s="40"/>
      <c r="D34" s="40"/>
      <c r="E34" s="40"/>
      <c r="F34" s="40"/>
      <c r="G34" s="40"/>
      <c r="H34" s="40"/>
      <c r="I34" s="40"/>
      <c r="J34" s="40"/>
      <c r="K34" s="40"/>
      <c r="L34" s="40"/>
      <c r="M34" s="40"/>
      <c r="N34" s="40"/>
      <c r="T34" s="38"/>
      <c r="U34" s="38"/>
      <c r="V34" s="38"/>
      <c r="W34" s="38"/>
    </row>
  </sheetData>
  <sheetProtection algorithmName="SHA-512" hashValue="Lt2daJgZ7wxYJckiAaOk/NwVy6Lzj1yVLjZB+Qw8ZU4WvOPGH9jlQ9IX+krjm+6wCTr3+mTPca721fmcDHcueQ==" saltValue="Zs+uGm9/fKLsISvsbZEXow==" spinCount="100000" sheet="1" objects="1" scenarios="1"/>
  <mergeCells count="32">
    <mergeCell ref="A29:N29"/>
    <mergeCell ref="A30:N30"/>
    <mergeCell ref="A33:N33"/>
    <mergeCell ref="M18:M19"/>
    <mergeCell ref="C26:D26"/>
    <mergeCell ref="E26:F26"/>
    <mergeCell ref="G26:H26"/>
    <mergeCell ref="I26:J26"/>
    <mergeCell ref="E28:F28"/>
    <mergeCell ref="J28:K28"/>
    <mergeCell ref="C15:D15"/>
    <mergeCell ref="E15:L15"/>
    <mergeCell ref="C16:D16"/>
    <mergeCell ref="E16:L16"/>
    <mergeCell ref="C18:D18"/>
    <mergeCell ref="E18:F18"/>
    <mergeCell ref="G18:H18"/>
    <mergeCell ref="I18:J18"/>
    <mergeCell ref="K18:L18"/>
    <mergeCell ref="C14:D14"/>
    <mergeCell ref="E14:L14"/>
    <mergeCell ref="C2:L2"/>
    <mergeCell ref="C6:F6"/>
    <mergeCell ref="G6:H6"/>
    <mergeCell ref="J6:K6"/>
    <mergeCell ref="C8:D8"/>
    <mergeCell ref="C9:D9"/>
    <mergeCell ref="C10:D10"/>
    <mergeCell ref="C12:D12"/>
    <mergeCell ref="E12:L12"/>
    <mergeCell ref="C13:D13"/>
    <mergeCell ref="E13:L13"/>
  </mergeCells>
  <printOptions horizontalCentered="1"/>
  <pageMargins left="0.19685039370078741" right="0.19685039370078741" top="0.19685039370078741" bottom="0.19685039370078741" header="0.19685039370078741" footer="0.15748031496062992"/>
  <pageSetup paperSize="9" scale="6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GridLines="0" zoomScale="85" zoomScaleNormal="85" workbookViewId="0">
      <selection activeCell="E15" sqref="E15:L15"/>
    </sheetView>
  </sheetViews>
  <sheetFormatPr baseColWidth="10" defaultRowHeight="15.6"/>
  <cols>
    <col min="1" max="1" width="6" customWidth="1"/>
    <col min="2" max="2" width="25.77734375" style="36" customWidth="1"/>
    <col min="3" max="4" width="16.77734375" style="36" customWidth="1"/>
    <col min="5" max="13" width="15.77734375" style="36" customWidth="1"/>
    <col min="14" max="14" width="10.5546875" style="36" customWidth="1"/>
    <col min="15" max="19" width="11.44140625" style="36"/>
    <col min="20" max="23" width="11.44140625" style="38"/>
  </cols>
  <sheetData>
    <row r="1" spans="1:23" ht="20.100000000000001" customHeight="1"/>
    <row r="2" spans="1:23" s="36" customFormat="1" ht="45.75" customHeight="1">
      <c r="A2"/>
      <c r="C2" s="740" t="s">
        <v>187</v>
      </c>
      <c r="D2" s="740"/>
      <c r="E2" s="740"/>
      <c r="F2" s="740"/>
      <c r="G2" s="740"/>
      <c r="H2" s="740"/>
      <c r="I2" s="740"/>
      <c r="J2" s="740"/>
      <c r="K2" s="740"/>
      <c r="L2" s="740"/>
      <c r="T2" s="38"/>
      <c r="U2" s="38"/>
      <c r="V2" s="38"/>
      <c r="W2" s="38"/>
    </row>
    <row r="3" spans="1:23" s="36" customFormat="1" ht="1.5" customHeight="1">
      <c r="A3"/>
      <c r="B3" s="443"/>
      <c r="C3" s="443"/>
      <c r="D3" s="443"/>
      <c r="E3" s="443"/>
      <c r="F3" s="443"/>
      <c r="G3" s="443"/>
      <c r="H3" s="443"/>
      <c r="I3" s="443"/>
      <c r="J3" s="443"/>
      <c r="K3" s="443"/>
      <c r="L3" s="443"/>
      <c r="M3" s="443"/>
      <c r="T3" s="38"/>
      <c r="U3" s="38"/>
      <c r="V3" s="38"/>
      <c r="W3" s="38"/>
    </row>
    <row r="4" spans="1:23" s="36" customFormat="1">
      <c r="A4"/>
      <c r="T4" s="38"/>
      <c r="U4" s="38"/>
      <c r="V4" s="38"/>
      <c r="W4" s="38"/>
    </row>
    <row r="5" spans="1:23" s="36" customFormat="1">
      <c r="A5"/>
      <c r="T5" s="38"/>
      <c r="U5" s="38"/>
      <c r="V5" s="38"/>
      <c r="W5" s="38"/>
    </row>
    <row r="6" spans="1:23" s="36" customFormat="1" ht="24.75" customHeight="1">
      <c r="A6"/>
      <c r="C6" s="741" t="s">
        <v>83</v>
      </c>
      <c r="D6" s="741"/>
      <c r="E6" s="741"/>
      <c r="F6" s="741"/>
      <c r="G6" s="742" t="s">
        <v>84</v>
      </c>
      <c r="H6" s="742"/>
      <c r="I6" s="224">
        <f>Stammdaten!C4</f>
        <v>44995</v>
      </c>
      <c r="J6" s="743" t="s">
        <v>85</v>
      </c>
      <c r="K6" s="743"/>
      <c r="L6" s="225" t="str">
        <f>Stammdaten!C6</f>
        <v>H001</v>
      </c>
      <c r="T6" s="38"/>
      <c r="U6" s="38"/>
      <c r="V6" s="38"/>
      <c r="W6" s="38"/>
    </row>
    <row r="7" spans="1:23" s="36" customFormat="1">
      <c r="A7"/>
      <c r="B7" s="37"/>
      <c r="T7" s="38"/>
      <c r="U7" s="38"/>
      <c r="V7" s="38"/>
      <c r="W7" s="38"/>
    </row>
    <row r="8" spans="1:23" s="36" customFormat="1" ht="30" customHeight="1">
      <c r="A8"/>
      <c r="B8" s="37"/>
      <c r="C8" s="744" t="s">
        <v>86</v>
      </c>
      <c r="D8" s="744"/>
      <c r="E8" s="450" t="str">
        <f>Stammdaten!C11</f>
        <v>LV Test</v>
      </c>
      <c r="F8" s="451"/>
      <c r="G8" s="451"/>
      <c r="H8" s="451"/>
      <c r="I8" s="451"/>
      <c r="T8" s="38"/>
      <c r="U8" s="38"/>
      <c r="V8" s="38"/>
      <c r="W8" s="38"/>
    </row>
    <row r="9" spans="1:23" s="36" customFormat="1" ht="30" customHeight="1">
      <c r="A9"/>
      <c r="B9" s="37"/>
      <c r="C9" s="744" t="s">
        <v>88</v>
      </c>
      <c r="D9" s="744"/>
      <c r="E9" s="227" t="str">
        <f>Stammdaten!C10</f>
        <v>KG Test</v>
      </c>
      <c r="F9" s="226"/>
      <c r="G9" s="226"/>
      <c r="H9" s="226"/>
      <c r="I9" s="226"/>
      <c r="J9" s="226"/>
      <c r="K9" s="226"/>
      <c r="L9" s="226"/>
      <c r="M9" s="118"/>
      <c r="T9" s="38"/>
      <c r="U9" s="38"/>
      <c r="V9" s="38"/>
      <c r="W9" s="38"/>
    </row>
    <row r="10" spans="1:23" s="36" customFormat="1" ht="30" customHeight="1">
      <c r="A10"/>
      <c r="B10"/>
      <c r="C10" s="744" t="s">
        <v>89</v>
      </c>
      <c r="D10" s="744"/>
      <c r="E10" s="227" t="str">
        <f>Stammdaten!C9</f>
        <v>HSV Testverein</v>
      </c>
      <c r="F10" s="226"/>
      <c r="G10" s="226"/>
      <c r="H10" s="226"/>
      <c r="I10" s="226"/>
      <c r="J10" s="226"/>
      <c r="K10" s="226"/>
      <c r="L10" s="226"/>
      <c r="M10" s="118"/>
      <c r="T10" s="38"/>
      <c r="U10" s="38"/>
      <c r="V10" s="38"/>
      <c r="W10" s="38"/>
    </row>
    <row r="11" spans="1:23" s="36" customFormat="1" ht="9" customHeight="1">
      <c r="A11"/>
      <c r="C11" s="228" t="s">
        <v>87</v>
      </c>
      <c r="T11" s="38"/>
      <c r="U11" s="38"/>
      <c r="V11" s="38"/>
      <c r="W11" s="38"/>
    </row>
    <row r="12" spans="1:23" s="36" customFormat="1" ht="34.5" customHeight="1">
      <c r="A12"/>
      <c r="C12" s="738" t="s">
        <v>375</v>
      </c>
      <c r="D12" s="738"/>
      <c r="E12" s="745" t="str">
        <f>IF(ISBLANK(Stammdaten!C13)=TRUE,"",IF(ISBLANK(Stammdaten!F13)=TRUE,Stammdaten!C13,Stammdaten!C13&amp;", Mitglieds-Nr.: "&amp;Stammdaten!F13))</f>
        <v>Prüfungsleiter(in)</v>
      </c>
      <c r="F12" s="763"/>
      <c r="G12" s="763"/>
      <c r="H12" s="763"/>
      <c r="I12" s="763"/>
      <c r="J12" s="763"/>
      <c r="K12" s="763"/>
      <c r="L12" s="763"/>
      <c r="M12" s="229"/>
      <c r="T12" s="38"/>
      <c r="U12" s="38"/>
      <c r="V12" s="38"/>
      <c r="W12" s="38"/>
    </row>
    <row r="13" spans="1:23" s="36" customFormat="1" ht="34.5" customHeight="1">
      <c r="A13"/>
      <c r="B13" s="37"/>
      <c r="C13" s="738" t="s">
        <v>376</v>
      </c>
      <c r="D13" s="738"/>
      <c r="E13" s="746" t="str">
        <f>IF(ISBLANK(Stammdaten!C17)=TRUE,"",IF(ISBLANK(Stammdaten!F17)=TRUE,Stammdaten!C17,Stammdaten!C17&amp;", Ausweis-Nr.: "&amp;Stammdaten!F17))</f>
        <v>Wertungsrichter(in) 1</v>
      </c>
      <c r="F13" s="762"/>
      <c r="G13" s="762"/>
      <c r="H13" s="762"/>
      <c r="I13" s="762"/>
      <c r="J13" s="762"/>
      <c r="K13" s="762"/>
      <c r="L13" s="762"/>
      <c r="M13" s="229"/>
      <c r="T13" s="38"/>
      <c r="U13" s="38"/>
      <c r="V13" s="38"/>
      <c r="W13" s="38"/>
    </row>
    <row r="14" spans="1:23" s="36" customFormat="1" ht="34.5" customHeight="1">
      <c r="A14"/>
      <c r="B14" s="37"/>
      <c r="C14" s="738" t="s">
        <v>377</v>
      </c>
      <c r="D14" s="738"/>
      <c r="E14" s="739" t="str">
        <f>IF(ISBLANK(Stammdaten!C18)=TRUE,"",IF(ISBLANK(Stammdaten!F18)=TRUE,Stammdaten!C18,Stammdaten!C18&amp;", Ausweis-Nr.: "&amp;Stammdaten!F18))</f>
        <v/>
      </c>
      <c r="F14" s="739"/>
      <c r="G14" s="739"/>
      <c r="H14" s="739"/>
      <c r="I14" s="739"/>
      <c r="J14" s="739"/>
      <c r="K14" s="739"/>
      <c r="L14" s="739"/>
      <c r="M14" s="229"/>
      <c r="T14" s="38"/>
      <c r="U14" s="38"/>
      <c r="V14" s="38"/>
      <c r="W14" s="38"/>
    </row>
    <row r="15" spans="1:23" s="36" customFormat="1" ht="34.5" customHeight="1">
      <c r="A15"/>
      <c r="C15" s="738" t="s">
        <v>378</v>
      </c>
      <c r="D15" s="738"/>
      <c r="E15" s="739"/>
      <c r="F15" s="739"/>
      <c r="G15" s="739"/>
      <c r="H15" s="739"/>
      <c r="I15" s="739"/>
      <c r="J15" s="739"/>
      <c r="K15" s="739"/>
      <c r="L15" s="739"/>
      <c r="M15" s="229"/>
      <c r="T15" s="38"/>
      <c r="U15" s="38"/>
      <c r="V15" s="38"/>
      <c r="W15" s="38"/>
    </row>
    <row r="16" spans="1:23" s="36" customFormat="1" ht="34.5" customHeight="1">
      <c r="A16"/>
      <c r="C16" s="738" t="s">
        <v>379</v>
      </c>
      <c r="D16" s="738"/>
      <c r="E16" s="739"/>
      <c r="F16" s="739"/>
      <c r="G16" s="739"/>
      <c r="H16" s="739"/>
      <c r="I16" s="739"/>
      <c r="J16" s="739"/>
      <c r="K16" s="739"/>
      <c r="L16" s="739"/>
      <c r="M16" s="229"/>
      <c r="T16" s="38"/>
      <c r="U16" s="38"/>
      <c r="V16" s="38"/>
      <c r="W16" s="38"/>
    </row>
    <row r="17" spans="1:23" s="36" customFormat="1">
      <c r="A17"/>
      <c r="B17" s="37"/>
      <c r="T17" s="38"/>
      <c r="U17" s="38"/>
      <c r="V17" s="38"/>
      <c r="W17" s="38"/>
    </row>
    <row r="18" spans="1:23" s="36" customFormat="1" ht="25.5" customHeight="1">
      <c r="A18"/>
      <c r="B18" s="230"/>
      <c r="C18" s="747" t="s">
        <v>4</v>
      </c>
      <c r="D18" s="748"/>
      <c r="E18" s="747" t="s">
        <v>15</v>
      </c>
      <c r="F18" s="748"/>
      <c r="G18" s="747" t="s">
        <v>29</v>
      </c>
      <c r="H18" s="748"/>
      <c r="I18" s="749" t="s">
        <v>74</v>
      </c>
      <c r="J18" s="750"/>
      <c r="K18" s="749" t="s">
        <v>75</v>
      </c>
      <c r="L18" s="750"/>
      <c r="M18" s="756" t="s">
        <v>0</v>
      </c>
      <c r="T18" s="38"/>
      <c r="U18" s="38"/>
      <c r="V18" s="38"/>
      <c r="W18" s="38"/>
    </row>
    <row r="19" spans="1:23" s="36" customFormat="1" ht="25.5" customHeight="1">
      <c r="A19"/>
      <c r="B19" s="231"/>
      <c r="C19" s="232" t="s">
        <v>76</v>
      </c>
      <c r="D19" s="233" t="s">
        <v>77</v>
      </c>
      <c r="E19" s="232" t="s">
        <v>76</v>
      </c>
      <c r="F19" s="233" t="s">
        <v>77</v>
      </c>
      <c r="G19" s="232" t="s">
        <v>76</v>
      </c>
      <c r="H19" s="233" t="s">
        <v>77</v>
      </c>
      <c r="I19" s="232" t="s">
        <v>76</v>
      </c>
      <c r="J19" s="233" t="s">
        <v>77</v>
      </c>
      <c r="K19" s="232" t="s">
        <v>76</v>
      </c>
      <c r="L19" s="233" t="s">
        <v>77</v>
      </c>
      <c r="M19" s="757"/>
      <c r="T19" s="38"/>
      <c r="U19" s="38"/>
      <c r="V19" s="38"/>
      <c r="W19" s="38"/>
    </row>
    <row r="20" spans="1:23" s="36" customFormat="1" ht="30.75" customHeight="1">
      <c r="A20"/>
      <c r="B20" s="234" t="s">
        <v>78</v>
      </c>
      <c r="C20" s="304">
        <f>Statistik!C37</f>
        <v>0</v>
      </c>
      <c r="D20" s="305">
        <f>Statistik!D37</f>
        <v>0</v>
      </c>
      <c r="E20" s="304">
        <f>Statistik!E37</f>
        <v>0</v>
      </c>
      <c r="F20" s="305">
        <f>Statistik!F37</f>
        <v>0</v>
      </c>
      <c r="G20" s="304">
        <f>Statistik!G37</f>
        <v>0</v>
      </c>
      <c r="H20" s="305">
        <f>Statistik!H37</f>
        <v>0</v>
      </c>
      <c r="I20" s="304">
        <f>Statistik!I37</f>
        <v>0</v>
      </c>
      <c r="J20" s="305">
        <f>Statistik!J37</f>
        <v>0</v>
      </c>
      <c r="K20" s="304">
        <f>C20+E20+G20+I20</f>
        <v>0</v>
      </c>
      <c r="L20" s="305">
        <f>J20+H20+F20+D20</f>
        <v>0</v>
      </c>
      <c r="M20" s="306">
        <f>K20+L20</f>
        <v>0</v>
      </c>
      <c r="T20" s="38"/>
      <c r="U20" s="38"/>
      <c r="V20" s="38"/>
      <c r="W20" s="38"/>
    </row>
    <row r="21" spans="1:23" s="36" customFormat="1" ht="30.75" customHeight="1">
      <c r="A21"/>
      <c r="B21" s="235" t="s">
        <v>79</v>
      </c>
      <c r="C21" s="307">
        <f>Statistik!C38</f>
        <v>0</v>
      </c>
      <c r="D21" s="308">
        <f>Statistik!D38</f>
        <v>0</v>
      </c>
      <c r="E21" s="307">
        <f>Statistik!E38</f>
        <v>0</v>
      </c>
      <c r="F21" s="308">
        <f>Statistik!F38</f>
        <v>0</v>
      </c>
      <c r="G21" s="307">
        <f>Statistik!G38</f>
        <v>0</v>
      </c>
      <c r="H21" s="308">
        <f>Statistik!H38</f>
        <v>0</v>
      </c>
      <c r="I21" s="307">
        <f>Statistik!I38</f>
        <v>0</v>
      </c>
      <c r="J21" s="308">
        <f>Statistik!J38</f>
        <v>0</v>
      </c>
      <c r="K21" s="307">
        <f>C21+E21+G21+I21</f>
        <v>0</v>
      </c>
      <c r="L21" s="308">
        <f>D21+F21+H21+J21</f>
        <v>0</v>
      </c>
      <c r="M21" s="309">
        <f>K21+L21</f>
        <v>0</v>
      </c>
      <c r="T21" s="38"/>
      <c r="U21" s="38"/>
      <c r="V21" s="38"/>
      <c r="W21" s="38"/>
    </row>
    <row r="22" spans="1:23" s="36" customFormat="1" ht="30.75" customHeight="1">
      <c r="A22"/>
      <c r="B22" s="235" t="s">
        <v>80</v>
      </c>
      <c r="C22" s="307">
        <f>Statistik!C39</f>
        <v>0</v>
      </c>
      <c r="D22" s="308">
        <f>Statistik!D39</f>
        <v>0</v>
      </c>
      <c r="E22" s="307">
        <f>Statistik!E39</f>
        <v>0</v>
      </c>
      <c r="F22" s="308">
        <f>Statistik!F39</f>
        <v>0</v>
      </c>
      <c r="G22" s="307">
        <f>Statistik!G39</f>
        <v>0</v>
      </c>
      <c r="H22" s="308">
        <f>Statistik!H39</f>
        <v>0</v>
      </c>
      <c r="I22" s="307">
        <f>Statistik!I39</f>
        <v>0</v>
      </c>
      <c r="J22" s="308">
        <f>Statistik!J39</f>
        <v>0</v>
      </c>
      <c r="K22" s="307">
        <f t="shared" ref="K22:L24" si="0">C22+E22+G22+I22</f>
        <v>0</v>
      </c>
      <c r="L22" s="308">
        <f t="shared" si="0"/>
        <v>0</v>
      </c>
      <c r="M22" s="309">
        <f t="shared" ref="M22:M23" si="1">K22+L22</f>
        <v>0</v>
      </c>
      <c r="T22" s="38"/>
      <c r="U22" s="38"/>
      <c r="V22" s="38"/>
      <c r="W22" s="38"/>
    </row>
    <row r="23" spans="1:23" s="36" customFormat="1" ht="30.75" customHeight="1">
      <c r="A23"/>
      <c r="B23" s="235" t="s">
        <v>81</v>
      </c>
      <c r="C23" s="307">
        <f>Statistik!C40</f>
        <v>0</v>
      </c>
      <c r="D23" s="308">
        <f>Statistik!D40</f>
        <v>0</v>
      </c>
      <c r="E23" s="307">
        <f>Statistik!E40</f>
        <v>0</v>
      </c>
      <c r="F23" s="308">
        <f>Statistik!F40</f>
        <v>0</v>
      </c>
      <c r="G23" s="307">
        <f>Statistik!G40</f>
        <v>0</v>
      </c>
      <c r="H23" s="308">
        <f>Statistik!H40</f>
        <v>0</v>
      </c>
      <c r="I23" s="307">
        <f>Statistik!I40</f>
        <v>0</v>
      </c>
      <c r="J23" s="308">
        <f>Statistik!J40</f>
        <v>0</v>
      </c>
      <c r="K23" s="307">
        <f t="shared" si="0"/>
        <v>0</v>
      </c>
      <c r="L23" s="308">
        <f t="shared" si="0"/>
        <v>0</v>
      </c>
      <c r="M23" s="309">
        <f t="shared" si="1"/>
        <v>0</v>
      </c>
      <c r="T23" s="38"/>
      <c r="U23" s="38"/>
      <c r="V23" s="38"/>
      <c r="W23" s="38"/>
    </row>
    <row r="24" spans="1:23" s="36" customFormat="1" ht="30.75" customHeight="1" thickBot="1">
      <c r="A24"/>
      <c r="B24" s="236" t="s">
        <v>82</v>
      </c>
      <c r="C24" s="310">
        <f>Statistik!C41</f>
        <v>0</v>
      </c>
      <c r="D24" s="311">
        <f>Statistik!D41</f>
        <v>0</v>
      </c>
      <c r="E24" s="310">
        <f>Statistik!E41</f>
        <v>0</v>
      </c>
      <c r="F24" s="311">
        <f>Statistik!F41</f>
        <v>0</v>
      </c>
      <c r="G24" s="310">
        <f>Statistik!G41</f>
        <v>0</v>
      </c>
      <c r="H24" s="311">
        <f>Statistik!H41</f>
        <v>0</v>
      </c>
      <c r="I24" s="310">
        <f>Statistik!I41</f>
        <v>0</v>
      </c>
      <c r="J24" s="311">
        <f>Statistik!J41</f>
        <v>0</v>
      </c>
      <c r="K24" s="310">
        <f t="shared" si="0"/>
        <v>0</v>
      </c>
      <c r="L24" s="311">
        <f t="shared" si="0"/>
        <v>0</v>
      </c>
      <c r="M24" s="312">
        <f>K24+L24</f>
        <v>0</v>
      </c>
      <c r="T24" s="38"/>
      <c r="U24" s="38"/>
      <c r="V24" s="38"/>
      <c r="W24" s="38"/>
    </row>
    <row r="25" spans="1:23" s="36" customFormat="1" ht="30.75" customHeight="1">
      <c r="A25"/>
      <c r="B25" s="237" t="s">
        <v>0</v>
      </c>
      <c r="C25" s="301">
        <f t="shared" ref="C25:M25" si="2">SUM(C20:C24)</f>
        <v>0</v>
      </c>
      <c r="D25" s="302">
        <f t="shared" si="2"/>
        <v>0</v>
      </c>
      <c r="E25" s="301">
        <f t="shared" si="2"/>
        <v>0</v>
      </c>
      <c r="F25" s="302">
        <f t="shared" si="2"/>
        <v>0</v>
      </c>
      <c r="G25" s="301">
        <f t="shared" si="2"/>
        <v>0</v>
      </c>
      <c r="H25" s="302">
        <f t="shared" si="2"/>
        <v>0</v>
      </c>
      <c r="I25" s="301">
        <f t="shared" si="2"/>
        <v>0</v>
      </c>
      <c r="J25" s="302">
        <f t="shared" si="2"/>
        <v>0</v>
      </c>
      <c r="K25" s="301">
        <f t="shared" si="2"/>
        <v>0</v>
      </c>
      <c r="L25" s="302">
        <f t="shared" si="2"/>
        <v>0</v>
      </c>
      <c r="M25" s="303">
        <f t="shared" si="2"/>
        <v>0</v>
      </c>
      <c r="T25" s="38"/>
      <c r="U25" s="38"/>
      <c r="V25" s="38"/>
      <c r="W25" s="38"/>
    </row>
    <row r="26" spans="1:23" s="36" customFormat="1" ht="30.75" customHeight="1">
      <c r="A26"/>
      <c r="B26" s="238" t="s">
        <v>91</v>
      </c>
      <c r="C26" s="758">
        <f>Stammdaten!C20</f>
        <v>3</v>
      </c>
      <c r="D26" s="759"/>
      <c r="E26" s="758">
        <f>Stammdaten!C20</f>
        <v>3</v>
      </c>
      <c r="F26" s="759"/>
      <c r="G26" s="758">
        <f>Stammdaten!C20</f>
        <v>3</v>
      </c>
      <c r="H26" s="759"/>
      <c r="I26" s="758"/>
      <c r="J26" s="759"/>
      <c r="K26" s="239"/>
      <c r="L26" s="240"/>
      <c r="M26" s="241"/>
      <c r="T26" s="38"/>
      <c r="U26" s="38"/>
      <c r="V26" s="38"/>
      <c r="W26" s="38"/>
    </row>
    <row r="27" spans="1:23" ht="30.75" customHeight="1"/>
    <row r="28" spans="1:23" s="36" customFormat="1" ht="47.25" customHeight="1">
      <c r="A28"/>
      <c r="B28" s="242" t="s">
        <v>92</v>
      </c>
      <c r="C28" s="243" t="str">
        <f>CONCATENATE(Stammdaten!C5,", ",TEXT(Stammdaten!C4,"TT.MM.JJJJ"))</f>
        <v>Bad Oldesloe, 10.03.2023</v>
      </c>
      <c r="D28" s="243"/>
      <c r="E28" s="760" t="s">
        <v>125</v>
      </c>
      <c r="F28" s="760"/>
      <c r="G28" s="243"/>
      <c r="H28" s="243"/>
      <c r="I28" s="243"/>
      <c r="J28" s="761" t="s">
        <v>126</v>
      </c>
      <c r="K28" s="761"/>
      <c r="L28" s="243"/>
      <c r="M28" s="243"/>
      <c r="N28" s="243"/>
      <c r="T28" s="38"/>
      <c r="U28" s="38"/>
      <c r="V28" s="38"/>
      <c r="W28" s="38"/>
    </row>
    <row r="29" spans="1:23" s="36" customFormat="1" ht="26.25" customHeight="1">
      <c r="A29" s="751" t="s">
        <v>244</v>
      </c>
      <c r="B29" s="751"/>
      <c r="C29" s="751"/>
      <c r="D29" s="751"/>
      <c r="E29" s="751"/>
      <c r="F29" s="751"/>
      <c r="G29" s="751"/>
      <c r="H29" s="751"/>
      <c r="I29" s="751"/>
      <c r="J29" s="751"/>
      <c r="K29" s="751"/>
      <c r="L29" s="751"/>
      <c r="M29" s="751"/>
      <c r="N29" s="751"/>
      <c r="T29" s="38"/>
      <c r="U29" s="38"/>
      <c r="V29" s="38"/>
      <c r="W29" s="38"/>
    </row>
    <row r="30" spans="1:23" s="36" customFormat="1" ht="20.25" customHeight="1">
      <c r="A30" s="752" t="s">
        <v>243</v>
      </c>
      <c r="B30" s="753"/>
      <c r="C30" s="753"/>
      <c r="D30" s="753"/>
      <c r="E30" s="753"/>
      <c r="F30" s="753"/>
      <c r="G30" s="753"/>
      <c r="H30" s="753"/>
      <c r="I30" s="753"/>
      <c r="J30" s="753"/>
      <c r="K30" s="753"/>
      <c r="L30" s="753"/>
      <c r="M30" s="753"/>
      <c r="N30" s="753"/>
      <c r="T30" s="38"/>
      <c r="U30" s="38"/>
      <c r="V30" s="38"/>
      <c r="W30" s="38"/>
    </row>
    <row r="31" spans="1:23" s="36" customFormat="1" ht="9" customHeight="1">
      <c r="A31"/>
      <c r="C31" s="228"/>
      <c r="E31" s="244"/>
      <c r="G31" s="228"/>
      <c r="T31" s="38"/>
      <c r="U31" s="38"/>
      <c r="V31" s="38"/>
      <c r="W31" s="38"/>
    </row>
    <row r="32" spans="1:23" s="36" customFormat="1" ht="1.5" customHeight="1">
      <c r="A32" s="444"/>
      <c r="B32" s="443"/>
      <c r="C32" s="443"/>
      <c r="D32" s="443"/>
      <c r="E32" s="443"/>
      <c r="F32" s="443"/>
      <c r="G32" s="443"/>
      <c r="H32" s="443"/>
      <c r="I32" s="443"/>
      <c r="J32" s="443"/>
      <c r="K32" s="443"/>
      <c r="L32" s="443"/>
      <c r="M32" s="443"/>
      <c r="N32" s="443"/>
      <c r="T32" s="38"/>
      <c r="U32" s="38"/>
      <c r="V32" s="38"/>
      <c r="W32" s="38"/>
    </row>
    <row r="33" spans="1:23" s="36" customFormat="1" ht="20.25" customHeight="1">
      <c r="A33" s="754" t="s">
        <v>188</v>
      </c>
      <c r="B33" s="755"/>
      <c r="C33" s="755"/>
      <c r="D33" s="755"/>
      <c r="E33" s="755"/>
      <c r="F33" s="755"/>
      <c r="G33" s="755"/>
      <c r="H33" s="755"/>
      <c r="I33" s="755"/>
      <c r="J33" s="755"/>
      <c r="K33" s="755"/>
      <c r="L33" s="755"/>
      <c r="M33" s="755"/>
      <c r="N33" s="755"/>
      <c r="T33" s="38"/>
      <c r="U33" s="38"/>
      <c r="V33" s="38"/>
      <c r="W33" s="38"/>
    </row>
    <row r="34" spans="1:23" s="36" customFormat="1">
      <c r="A34" s="221"/>
      <c r="B34" s="222"/>
      <c r="C34" s="40"/>
      <c r="D34" s="40"/>
      <c r="E34" s="40"/>
      <c r="F34" s="40"/>
      <c r="G34" s="40"/>
      <c r="H34" s="40"/>
      <c r="I34" s="40"/>
      <c r="J34" s="40"/>
      <c r="K34" s="40"/>
      <c r="L34" s="40"/>
      <c r="M34" s="40"/>
      <c r="N34" s="40"/>
      <c r="T34" s="38"/>
      <c r="U34" s="38"/>
      <c r="V34" s="38"/>
      <c r="W34" s="38"/>
    </row>
  </sheetData>
  <sheetProtection algorithmName="SHA-512" hashValue="Fsv2KnX9Vqshd/IxwUSrdvmdWoaJi8VXatDvG0QfyFwXAGrDZNSDh8glUrT5D67FRUlqYC+cQ/ElZofoKk+H3A==" saltValue="DvYB1K+i43GlAC4zPQ1l8Q==" spinCount="100000" sheet="1" objects="1" scenarios="1"/>
  <mergeCells count="32">
    <mergeCell ref="C14:D14"/>
    <mergeCell ref="E14:L14"/>
    <mergeCell ref="C2:L2"/>
    <mergeCell ref="C6:F6"/>
    <mergeCell ref="G6:H6"/>
    <mergeCell ref="J6:K6"/>
    <mergeCell ref="C8:D8"/>
    <mergeCell ref="C9:D9"/>
    <mergeCell ref="C10:D10"/>
    <mergeCell ref="C12:D12"/>
    <mergeCell ref="E12:L12"/>
    <mergeCell ref="C13:D13"/>
    <mergeCell ref="E13:L13"/>
    <mergeCell ref="C15:D15"/>
    <mergeCell ref="E15:L15"/>
    <mergeCell ref="C16:D16"/>
    <mergeCell ref="E16:L16"/>
    <mergeCell ref="C18:D18"/>
    <mergeCell ref="E18:F18"/>
    <mergeCell ref="G18:H18"/>
    <mergeCell ref="I18:J18"/>
    <mergeCell ref="K18:L18"/>
    <mergeCell ref="A29:N29"/>
    <mergeCell ref="A30:N30"/>
    <mergeCell ref="A33:N33"/>
    <mergeCell ref="M18:M19"/>
    <mergeCell ref="C26:D26"/>
    <mergeCell ref="E26:F26"/>
    <mergeCell ref="G26:H26"/>
    <mergeCell ref="I26:J26"/>
    <mergeCell ref="E28:F28"/>
    <mergeCell ref="J28:K28"/>
  </mergeCells>
  <printOptions horizontalCentered="1"/>
  <pageMargins left="0.19685039370078741" right="0.19685039370078741" top="0.19685039370078741" bottom="0.19685039370078741" header="0.19685039370078741" footer="0.15748031496062992"/>
  <pageSetup paperSize="9" scale="7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86"/>
  <sheetViews>
    <sheetView zoomScaleNormal="100" workbookViewId="0">
      <selection activeCell="H6" sqref="H6"/>
    </sheetView>
  </sheetViews>
  <sheetFormatPr baseColWidth="10" defaultRowHeight="14.4"/>
  <cols>
    <col min="1" max="1" width="50.77734375" customWidth="1"/>
    <col min="2" max="2" width="50.77734375" style="1" customWidth="1"/>
    <col min="3" max="4" width="11.44140625" style="1"/>
  </cols>
  <sheetData>
    <row r="1" spans="1:13" ht="21.75" customHeight="1">
      <c r="A1" s="1" t="s">
        <v>39</v>
      </c>
      <c r="B1" s="1" t="s">
        <v>40</v>
      </c>
    </row>
    <row r="2" spans="1:13" ht="21.75" customHeight="1">
      <c r="A2" s="24">
        <v>9</v>
      </c>
      <c r="B2" s="23">
        <v>8</v>
      </c>
    </row>
    <row r="3" spans="1:13" ht="21.75" customHeight="1">
      <c r="A3" s="17"/>
      <c r="B3" s="19"/>
    </row>
    <row r="4" spans="1:13" ht="21.75" customHeight="1"/>
    <row r="5" spans="1:13" ht="196.5" customHeight="1">
      <c r="A5" s="22">
        <f>+A2</f>
        <v>9</v>
      </c>
      <c r="B5" s="22">
        <f>+A5+1</f>
        <v>10</v>
      </c>
      <c r="F5" s="18"/>
      <c r="G5" s="1"/>
      <c r="H5" s="1"/>
      <c r="I5" s="1"/>
      <c r="J5" s="1"/>
      <c r="K5" s="1"/>
      <c r="L5" s="1"/>
    </row>
    <row r="6" spans="1:13" ht="196.5" customHeight="1">
      <c r="A6" s="22">
        <f>+B5+1</f>
        <v>11</v>
      </c>
      <c r="B6" s="22">
        <f>+A6+1</f>
        <v>12</v>
      </c>
      <c r="E6" s="1"/>
      <c r="F6" s="1"/>
      <c r="G6" s="1"/>
      <c r="H6" s="1"/>
      <c r="I6" s="1"/>
      <c r="J6" s="1"/>
      <c r="K6" s="1"/>
      <c r="L6" s="1"/>
      <c r="M6" s="1"/>
    </row>
    <row r="7" spans="1:13" ht="197.25" customHeight="1">
      <c r="A7" s="22">
        <f>+B6+1</f>
        <v>13</v>
      </c>
      <c r="B7" s="22">
        <f>+A7+1</f>
        <v>14</v>
      </c>
      <c r="E7" s="13"/>
      <c r="F7" s="1"/>
      <c r="G7" s="1"/>
      <c r="H7" s="1"/>
      <c r="I7" s="1"/>
      <c r="J7" s="1"/>
      <c r="K7" s="1"/>
      <c r="L7" s="1"/>
      <c r="M7" s="1"/>
    </row>
    <row r="8" spans="1:13" ht="196.5" customHeight="1">
      <c r="A8" s="22">
        <f>+B7+1</f>
        <v>15</v>
      </c>
      <c r="B8" s="22">
        <f>+A8+1</f>
        <v>16</v>
      </c>
      <c r="E8" s="13"/>
      <c r="F8" s="1"/>
      <c r="G8" s="1"/>
      <c r="H8" s="1"/>
      <c r="I8" s="1"/>
      <c r="J8" s="1"/>
      <c r="K8" s="1"/>
      <c r="L8" s="1"/>
      <c r="M8" s="1"/>
    </row>
    <row r="9" spans="1:13" ht="15">
      <c r="A9" s="13"/>
      <c r="B9" s="13"/>
      <c r="E9" s="13"/>
      <c r="F9" s="1"/>
      <c r="G9" s="1"/>
      <c r="H9" s="1"/>
      <c r="I9" s="1"/>
      <c r="J9" s="1"/>
      <c r="K9" s="1"/>
      <c r="L9" s="1"/>
      <c r="M9" s="1"/>
    </row>
    <row r="10" spans="1:13" ht="15">
      <c r="A10" s="13"/>
      <c r="B10" s="13"/>
      <c r="E10" s="13"/>
      <c r="F10" s="1"/>
      <c r="G10" s="1"/>
      <c r="H10" s="1"/>
      <c r="I10" s="1"/>
      <c r="J10" s="1"/>
      <c r="K10" s="1"/>
      <c r="L10" s="1"/>
      <c r="M10" s="1"/>
    </row>
    <row r="11" spans="1:13" ht="15">
      <c r="A11" s="13"/>
      <c r="E11" s="13"/>
      <c r="F11" s="1"/>
      <c r="G11" s="1"/>
      <c r="H11" s="1"/>
      <c r="I11" s="1"/>
      <c r="J11" s="1"/>
      <c r="K11" s="1"/>
      <c r="L11" s="1"/>
      <c r="M11" s="1"/>
    </row>
    <row r="12" spans="1:13" ht="15">
      <c r="A12" s="13"/>
      <c r="E12" s="13"/>
      <c r="F12" s="1"/>
      <c r="G12" s="1"/>
      <c r="H12" s="1"/>
      <c r="I12" s="1"/>
      <c r="J12" s="1"/>
      <c r="K12" s="1"/>
      <c r="L12" s="1"/>
      <c r="M12" s="1"/>
    </row>
    <row r="13" spans="1:13" ht="15">
      <c r="A13" s="13"/>
      <c r="E13" s="13"/>
      <c r="F13" s="1"/>
      <c r="G13" s="1"/>
      <c r="H13" s="1"/>
      <c r="I13" s="1"/>
      <c r="J13" s="1"/>
      <c r="K13" s="1"/>
      <c r="L13" s="1"/>
      <c r="M13" s="1"/>
    </row>
    <row r="14" spans="1:13" ht="15">
      <c r="A14" s="13"/>
      <c r="E14" s="13"/>
      <c r="F14" s="1"/>
      <c r="G14" s="1"/>
      <c r="H14" s="1"/>
      <c r="I14" s="1"/>
      <c r="J14" s="1"/>
      <c r="K14" s="1"/>
      <c r="L14" s="1"/>
      <c r="M14" s="1"/>
    </row>
    <row r="15" spans="1:13" ht="15">
      <c r="A15" s="13"/>
      <c r="E15" s="13"/>
      <c r="F15" s="1"/>
      <c r="G15" s="1"/>
      <c r="H15" s="1"/>
      <c r="I15" s="1"/>
      <c r="J15" s="1"/>
      <c r="K15" s="1"/>
      <c r="L15" s="1"/>
      <c r="M15" s="1"/>
    </row>
    <row r="16" spans="1:13" ht="15">
      <c r="A16" s="13"/>
      <c r="E16" s="13"/>
      <c r="F16" s="1"/>
      <c r="G16" s="1"/>
      <c r="H16" s="1"/>
      <c r="I16" s="1"/>
      <c r="J16" s="1"/>
      <c r="K16" s="1"/>
      <c r="L16" s="1"/>
      <c r="M16" s="1"/>
    </row>
    <row r="17" spans="1:13" ht="15">
      <c r="A17" s="13"/>
      <c r="E17" s="13"/>
      <c r="F17" s="1"/>
      <c r="G17" s="1"/>
      <c r="H17" s="1"/>
      <c r="I17" s="1"/>
      <c r="J17" s="1"/>
      <c r="K17" s="1"/>
      <c r="L17" s="1"/>
      <c r="M17" s="1"/>
    </row>
    <row r="18" spans="1:13" ht="15">
      <c r="A18" s="13"/>
      <c r="E18" s="13"/>
      <c r="F18" s="1"/>
      <c r="G18" s="1"/>
      <c r="H18" s="1"/>
      <c r="I18" s="1"/>
      <c r="J18" s="1"/>
      <c r="K18" s="1"/>
      <c r="L18" s="1"/>
      <c r="M18" s="1"/>
    </row>
    <row r="19" spans="1:13" ht="15">
      <c r="A19" s="13"/>
      <c r="E19" s="13"/>
      <c r="F19" s="1"/>
      <c r="G19" s="1"/>
      <c r="H19" s="1"/>
      <c r="I19" s="1"/>
      <c r="J19" s="1"/>
      <c r="K19" s="1"/>
      <c r="L19" s="1"/>
      <c r="M19" s="1"/>
    </row>
    <row r="20" spans="1:13" ht="15">
      <c r="A20" s="13"/>
      <c r="E20" s="13"/>
      <c r="F20" s="1"/>
      <c r="G20" s="1"/>
      <c r="H20" s="1"/>
      <c r="I20" s="1"/>
      <c r="J20" s="1"/>
      <c r="K20" s="1"/>
      <c r="L20" s="1"/>
      <c r="M20" s="1"/>
    </row>
    <row r="21" spans="1:13" ht="15">
      <c r="A21" s="13"/>
      <c r="E21" s="13"/>
      <c r="F21" s="1"/>
      <c r="G21" s="1"/>
      <c r="H21" s="1"/>
      <c r="I21" s="1"/>
      <c r="J21" s="1"/>
      <c r="K21" s="1"/>
      <c r="L21" s="1"/>
      <c r="M21" s="1"/>
    </row>
    <row r="22" spans="1:13" ht="15">
      <c r="A22" s="13"/>
      <c r="E22" s="13"/>
      <c r="F22" s="1"/>
      <c r="G22" s="1"/>
      <c r="H22" s="1"/>
      <c r="I22" s="1"/>
      <c r="J22" s="1"/>
      <c r="K22" s="1"/>
      <c r="L22" s="1"/>
      <c r="M22" s="1"/>
    </row>
    <row r="23" spans="1:13" ht="15">
      <c r="A23" s="13"/>
      <c r="E23" s="13"/>
      <c r="F23" s="1"/>
      <c r="G23" s="1"/>
      <c r="H23" s="1"/>
      <c r="I23" s="1"/>
      <c r="J23" s="1"/>
      <c r="K23" s="1"/>
      <c r="L23" s="1"/>
      <c r="M23" s="1"/>
    </row>
    <row r="24" spans="1:13" ht="15">
      <c r="A24" s="13"/>
      <c r="E24" s="13"/>
      <c r="F24" s="1"/>
      <c r="G24" s="1"/>
      <c r="H24" s="1"/>
      <c r="I24" s="1"/>
      <c r="J24" s="1"/>
      <c r="K24" s="1"/>
      <c r="L24" s="1"/>
      <c r="M24" s="1"/>
    </row>
    <row r="25" spans="1:13" ht="15">
      <c r="A25" s="13"/>
      <c r="E25" s="13"/>
      <c r="F25" s="1"/>
      <c r="G25" s="1"/>
      <c r="H25" s="1"/>
      <c r="I25" s="1"/>
      <c r="J25" s="1"/>
      <c r="K25" s="1"/>
      <c r="L25" s="1"/>
      <c r="M25" s="1"/>
    </row>
    <row r="26" spans="1:13" ht="15">
      <c r="A26" s="13"/>
      <c r="E26" s="13"/>
      <c r="F26" s="1"/>
      <c r="G26" s="1"/>
      <c r="H26" s="1"/>
      <c r="I26" s="1"/>
      <c r="J26" s="1"/>
      <c r="K26" s="1"/>
      <c r="L26" s="1"/>
      <c r="M26" s="1"/>
    </row>
    <row r="27" spans="1:13" ht="15">
      <c r="A27" s="1"/>
      <c r="E27" s="13"/>
      <c r="F27" s="1"/>
      <c r="G27" s="1"/>
      <c r="H27" s="1"/>
      <c r="I27" s="1"/>
      <c r="J27" s="1"/>
      <c r="K27" s="1"/>
      <c r="L27" s="1"/>
      <c r="M27" s="1"/>
    </row>
    <row r="28" spans="1:13" ht="15">
      <c r="E28" s="13"/>
      <c r="F28" s="1"/>
      <c r="G28" s="1"/>
      <c r="H28" s="1"/>
      <c r="I28" s="1"/>
      <c r="J28" s="1"/>
      <c r="K28" s="1"/>
      <c r="L28" s="1"/>
      <c r="M28" s="1"/>
    </row>
    <row r="29" spans="1:13" ht="15">
      <c r="E29" s="13"/>
      <c r="F29" s="1"/>
      <c r="G29" s="1"/>
      <c r="H29" s="1"/>
      <c r="I29" s="1"/>
      <c r="J29" s="1"/>
      <c r="K29" s="1"/>
      <c r="L29" s="1"/>
      <c r="M29" s="1"/>
    </row>
    <row r="30" spans="1:13" ht="15">
      <c r="E30" s="13"/>
      <c r="F30" s="1"/>
      <c r="G30" s="1"/>
      <c r="H30" s="1"/>
      <c r="I30" s="1"/>
      <c r="J30" s="1"/>
      <c r="K30" s="1"/>
      <c r="L30" s="1"/>
      <c r="M30" s="1"/>
    </row>
    <row r="31" spans="1:13" ht="15">
      <c r="E31" s="13"/>
      <c r="F31" s="1"/>
      <c r="G31" s="1"/>
      <c r="H31" s="1"/>
      <c r="I31" s="1"/>
      <c r="J31" s="1"/>
      <c r="K31" s="1"/>
      <c r="L31" s="1"/>
      <c r="M31" s="1"/>
    </row>
    <row r="32" spans="1:13" ht="15">
      <c r="E32" s="13"/>
      <c r="F32" s="1"/>
      <c r="G32" s="1"/>
      <c r="H32" s="1"/>
      <c r="I32" s="1"/>
      <c r="J32" s="1"/>
      <c r="K32" s="1"/>
      <c r="L32" s="1"/>
      <c r="M32" s="1"/>
    </row>
    <row r="33" spans="5:13" ht="15">
      <c r="E33" s="13"/>
      <c r="F33" s="1"/>
      <c r="G33" s="1"/>
      <c r="H33" s="1"/>
      <c r="I33" s="1"/>
      <c r="J33" s="1"/>
      <c r="K33" s="1"/>
      <c r="L33" s="1"/>
      <c r="M33" s="1"/>
    </row>
    <row r="34" spans="5:13" ht="15">
      <c r="E34" s="13"/>
      <c r="F34" s="1"/>
      <c r="G34" s="1"/>
      <c r="H34" s="1"/>
      <c r="I34" s="1"/>
      <c r="J34" s="1"/>
      <c r="K34" s="1"/>
      <c r="L34" s="1"/>
      <c r="M34" s="1"/>
    </row>
    <row r="35" spans="5:13" ht="15">
      <c r="E35" s="13"/>
      <c r="F35" s="1"/>
      <c r="G35" s="1"/>
      <c r="H35" s="1"/>
      <c r="I35" s="1"/>
      <c r="J35" s="1"/>
      <c r="K35" s="1"/>
      <c r="L35" s="1"/>
      <c r="M35" s="1"/>
    </row>
    <row r="36" spans="5:13" ht="15">
      <c r="E36" s="13"/>
      <c r="F36" s="1"/>
      <c r="G36" s="1"/>
      <c r="H36" s="1"/>
      <c r="I36" s="1"/>
      <c r="J36" s="1"/>
      <c r="K36" s="1"/>
      <c r="L36" s="1"/>
      <c r="M36" s="1"/>
    </row>
    <row r="37" spans="5:13" ht="15">
      <c r="E37" s="13"/>
      <c r="F37" s="1"/>
      <c r="G37" s="1"/>
      <c r="H37" s="1"/>
      <c r="I37" s="1"/>
      <c r="J37" s="1"/>
      <c r="K37" s="1"/>
      <c r="L37" s="1"/>
      <c r="M37" s="1"/>
    </row>
    <row r="38" spans="5:13" ht="15">
      <c r="E38" s="13"/>
      <c r="F38" s="1"/>
      <c r="G38" s="1"/>
      <c r="H38" s="1"/>
      <c r="I38" s="1"/>
      <c r="J38" s="1"/>
      <c r="K38" s="1"/>
      <c r="L38" s="1"/>
      <c r="M38" s="1"/>
    </row>
    <row r="39" spans="5:13" ht="15">
      <c r="E39" s="13"/>
      <c r="F39" s="1"/>
      <c r="G39" s="1"/>
      <c r="H39" s="1"/>
      <c r="I39" s="1"/>
      <c r="J39" s="1"/>
      <c r="K39" s="1"/>
      <c r="L39" s="1"/>
      <c r="M39" s="1"/>
    </row>
    <row r="40" spans="5:13" ht="15">
      <c r="E40" s="13"/>
      <c r="F40" s="1"/>
      <c r="G40" s="1"/>
      <c r="H40" s="1"/>
      <c r="I40" s="1"/>
      <c r="J40" s="1"/>
      <c r="K40" s="1"/>
      <c r="L40" s="1"/>
      <c r="M40" s="1"/>
    </row>
    <row r="41" spans="5:13" ht="15">
      <c r="E41" s="13"/>
      <c r="F41" s="1"/>
      <c r="G41" s="1"/>
      <c r="H41" s="1"/>
      <c r="I41" s="1"/>
      <c r="J41" s="1"/>
      <c r="K41" s="1"/>
      <c r="L41" s="1"/>
      <c r="M41" s="1"/>
    </row>
    <row r="42" spans="5:13" ht="15">
      <c r="E42" s="13"/>
      <c r="F42" s="1"/>
      <c r="G42" s="1"/>
      <c r="H42" s="1"/>
      <c r="I42" s="1"/>
      <c r="J42" s="1"/>
      <c r="K42" s="1"/>
      <c r="L42" s="1"/>
      <c r="M42" s="1"/>
    </row>
    <row r="43" spans="5:13" ht="15">
      <c r="E43" s="13"/>
      <c r="F43" s="1"/>
      <c r="G43" s="1"/>
      <c r="H43" s="1"/>
      <c r="I43" s="1"/>
      <c r="J43" s="1"/>
      <c r="K43" s="1"/>
      <c r="L43" s="1"/>
      <c r="M43" s="1"/>
    </row>
    <row r="44" spans="5:13" ht="15">
      <c r="E44" s="13"/>
      <c r="F44" s="1"/>
      <c r="G44" s="1"/>
      <c r="H44" s="1"/>
      <c r="I44" s="1"/>
      <c r="J44" s="1"/>
      <c r="K44" s="1"/>
      <c r="L44" s="1"/>
      <c r="M44" s="1"/>
    </row>
    <row r="45" spans="5:13" ht="15">
      <c r="E45" s="13"/>
      <c r="F45" s="1"/>
      <c r="G45" s="1"/>
      <c r="H45" s="1"/>
      <c r="I45" s="1"/>
      <c r="J45" s="1"/>
      <c r="K45" s="1"/>
      <c r="L45" s="1"/>
      <c r="M45" s="1"/>
    </row>
    <row r="46" spans="5:13" ht="15">
      <c r="E46" s="13"/>
      <c r="F46" s="1"/>
      <c r="G46" s="1"/>
      <c r="H46" s="1"/>
      <c r="I46" s="1"/>
      <c r="J46" s="1"/>
      <c r="K46" s="1"/>
      <c r="L46" s="1"/>
      <c r="M46" s="1"/>
    </row>
    <row r="47" spans="5:13" ht="15">
      <c r="E47" s="13"/>
      <c r="F47" s="1"/>
      <c r="G47" s="1"/>
      <c r="H47" s="1"/>
      <c r="I47" s="1"/>
      <c r="J47" s="1"/>
      <c r="K47" s="1"/>
      <c r="L47" s="1"/>
      <c r="M47" s="1"/>
    </row>
    <row r="48" spans="5:13" ht="15">
      <c r="E48" s="13"/>
      <c r="F48" s="1"/>
      <c r="G48" s="1"/>
      <c r="H48" s="1"/>
      <c r="I48" s="1"/>
      <c r="J48" s="1"/>
      <c r="K48" s="1"/>
      <c r="L48" s="1"/>
      <c r="M48" s="1"/>
    </row>
    <row r="49" spans="5:13" ht="15">
      <c r="E49" s="13"/>
      <c r="F49" s="1"/>
      <c r="G49" s="1"/>
      <c r="H49" s="1"/>
      <c r="I49" s="1"/>
      <c r="J49" s="1"/>
      <c r="K49" s="1"/>
      <c r="L49" s="1"/>
      <c r="M49" s="1"/>
    </row>
    <row r="50" spans="5:13" ht="15">
      <c r="E50" s="13"/>
      <c r="F50" s="1"/>
      <c r="G50" s="1"/>
      <c r="H50" s="1"/>
      <c r="I50" s="1"/>
      <c r="J50" s="1"/>
      <c r="K50" s="1"/>
      <c r="L50" s="1"/>
      <c r="M50" s="1"/>
    </row>
    <row r="51" spans="5:13" ht="15">
      <c r="E51" s="13"/>
      <c r="F51" s="1"/>
      <c r="G51" s="1"/>
      <c r="H51" s="1"/>
      <c r="I51" s="1"/>
      <c r="J51" s="1"/>
      <c r="K51" s="1"/>
      <c r="L51" s="1"/>
      <c r="M51" s="1"/>
    </row>
    <row r="52" spans="5:13" ht="15">
      <c r="E52" s="13"/>
      <c r="F52" s="1"/>
      <c r="G52" s="1"/>
      <c r="H52" s="1"/>
      <c r="I52" s="1"/>
      <c r="J52" s="1"/>
      <c r="K52" s="1"/>
      <c r="L52" s="1"/>
      <c r="M52" s="1"/>
    </row>
    <row r="53" spans="5:13" ht="15">
      <c r="E53" s="13"/>
      <c r="F53" s="1"/>
      <c r="G53" s="1"/>
      <c r="H53" s="1"/>
      <c r="I53" s="1"/>
      <c r="J53" s="1"/>
      <c r="K53" s="1"/>
      <c r="L53" s="1"/>
      <c r="M53" s="1"/>
    </row>
    <row r="54" spans="5:13" ht="15">
      <c r="E54" s="13"/>
      <c r="F54" s="1"/>
      <c r="G54" s="1"/>
      <c r="H54" s="1"/>
      <c r="I54" s="1"/>
      <c r="J54" s="1"/>
      <c r="K54" s="1"/>
      <c r="L54" s="1"/>
      <c r="M54" s="1"/>
    </row>
    <row r="55" spans="5:13" ht="15">
      <c r="E55" s="13"/>
      <c r="F55" s="1"/>
      <c r="G55" s="1"/>
      <c r="H55" s="1"/>
      <c r="I55" s="1"/>
      <c r="J55" s="1"/>
      <c r="K55" s="1"/>
      <c r="L55" s="1"/>
      <c r="M55" s="1"/>
    </row>
    <row r="56" spans="5:13" ht="15">
      <c r="E56" s="13"/>
      <c r="F56" s="1"/>
      <c r="G56" s="1"/>
      <c r="H56" s="1"/>
      <c r="I56" s="1"/>
      <c r="J56" s="1"/>
      <c r="K56" s="1"/>
      <c r="L56" s="1"/>
      <c r="M56" s="1"/>
    </row>
    <row r="57" spans="5:13" ht="15">
      <c r="E57" s="13"/>
      <c r="F57" s="1"/>
      <c r="G57" s="1"/>
      <c r="H57" s="1"/>
      <c r="I57" s="1"/>
      <c r="J57" s="1"/>
      <c r="K57" s="1"/>
      <c r="L57" s="1"/>
      <c r="M57" s="1"/>
    </row>
    <row r="58" spans="5:13" ht="15">
      <c r="E58" s="13"/>
      <c r="F58" s="1"/>
      <c r="G58" s="1"/>
      <c r="H58" s="1"/>
      <c r="I58" s="1"/>
      <c r="J58" s="1"/>
      <c r="K58" s="1"/>
      <c r="L58" s="1"/>
      <c r="M58" s="1"/>
    </row>
    <row r="59" spans="5:13">
      <c r="E59" s="1"/>
      <c r="F59" s="1"/>
      <c r="G59" s="1"/>
      <c r="H59" s="1"/>
      <c r="I59" s="1"/>
      <c r="J59" s="1"/>
      <c r="K59" s="1"/>
      <c r="L59" s="1"/>
      <c r="M59" s="1"/>
    </row>
    <row r="60" spans="5:13">
      <c r="L60" s="1"/>
      <c r="M60" s="1"/>
    </row>
    <row r="61" spans="5:13">
      <c r="L61" s="1"/>
      <c r="M61" s="1"/>
    </row>
    <row r="62" spans="5:13">
      <c r="L62" s="1"/>
      <c r="M62" s="1"/>
    </row>
    <row r="63" spans="5:13">
      <c r="L63" s="1"/>
      <c r="M63" s="1"/>
    </row>
    <row r="64" spans="5:13">
      <c r="L64" s="1"/>
      <c r="M64" s="1"/>
    </row>
    <row r="65" spans="12:13">
      <c r="L65" s="1"/>
      <c r="M65" s="1"/>
    </row>
    <row r="66" spans="12:13">
      <c r="L66" s="1"/>
      <c r="M66" s="1"/>
    </row>
    <row r="67" spans="12:13">
      <c r="L67" s="1"/>
      <c r="M67" s="1"/>
    </row>
    <row r="68" spans="12:13">
      <c r="L68" s="1"/>
      <c r="M68" s="1"/>
    </row>
    <row r="69" spans="12:13">
      <c r="L69" s="1"/>
      <c r="M69" s="1"/>
    </row>
    <row r="70" spans="12:13">
      <c r="L70" s="1"/>
    </row>
    <row r="71" spans="12:13">
      <c r="L71" s="1"/>
    </row>
    <row r="72" spans="12:13">
      <c r="L72" s="1"/>
    </row>
    <row r="73" spans="12:13">
      <c r="L73" s="1"/>
    </row>
    <row r="74" spans="12:13">
      <c r="L74" s="1"/>
    </row>
    <row r="75" spans="12:13">
      <c r="L75" s="1"/>
    </row>
    <row r="76" spans="12:13">
      <c r="L76" s="1"/>
    </row>
    <row r="77" spans="12:13">
      <c r="L77" s="1"/>
    </row>
    <row r="78" spans="12:13">
      <c r="L78" s="1"/>
    </row>
    <row r="79" spans="12:13">
      <c r="L79" s="1"/>
    </row>
    <row r="80" spans="12:13">
      <c r="L80" s="1"/>
    </row>
    <row r="81" spans="12:12">
      <c r="L81" s="1"/>
    </row>
    <row r="82" spans="12:12">
      <c r="L82" s="1"/>
    </row>
    <row r="83" spans="12:12">
      <c r="L83" s="1"/>
    </row>
    <row r="84" spans="12:12">
      <c r="L84" s="1"/>
    </row>
    <row r="85" spans="12:12">
      <c r="L85" s="1"/>
    </row>
    <row r="86" spans="12:12">
      <c r="L86" s="1"/>
    </row>
  </sheetData>
  <pageMargins left="0.11811023622047245" right="0.11811023622047245" top="0.47244094488188981"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32</vt:i4>
      </vt:variant>
    </vt:vector>
  </HeadingPairs>
  <TitlesOfParts>
    <vt:vector size="57" baseType="lpstr">
      <vt:lpstr>Anleitung</vt:lpstr>
      <vt:lpstr>Versionshinweise</vt:lpstr>
      <vt:lpstr>Stammdaten</vt:lpstr>
      <vt:lpstr>Rechnen</vt:lpstr>
      <vt:lpstr>Meldeliste</vt:lpstr>
      <vt:lpstr>Starter</vt:lpstr>
      <vt:lpstr>Erg</vt:lpstr>
      <vt:lpstr>Ergeb. Klassen</vt:lpstr>
      <vt:lpstr>Erg Alle</vt:lpstr>
      <vt:lpstr>Ergeb. Tagesliste</vt:lpstr>
      <vt:lpstr>Starterliste</vt:lpstr>
      <vt:lpstr>Chipkontrolle</vt:lpstr>
      <vt:lpstr>WeBo Lauf</vt:lpstr>
      <vt:lpstr>Schreiberliste</vt:lpstr>
      <vt:lpstr>Et 18</vt:lpstr>
      <vt:lpstr>Et 19</vt:lpstr>
      <vt:lpstr>Et 20</vt:lpstr>
      <vt:lpstr> Urkunde</vt:lpstr>
      <vt:lpstr>Statistik</vt:lpstr>
      <vt:lpstr>VDH</vt:lpstr>
      <vt:lpstr>DVG</vt:lpstr>
      <vt:lpstr>dhv</vt:lpstr>
      <vt:lpstr>SV</vt:lpstr>
      <vt:lpstr>VDP</vt:lpstr>
      <vt:lpstr>Startnummern drucken</vt:lpstr>
      <vt:lpstr>Bewertung</vt:lpstr>
      <vt:lpstr>' Urkunde'!Druckbereich</vt:lpstr>
      <vt:lpstr>Chipkontrolle!Druckbereich</vt:lpstr>
      <vt:lpstr>dhv!Druckbereich</vt:lpstr>
      <vt:lpstr>DVG!Druckbereich</vt:lpstr>
      <vt:lpstr>Erg!Druckbereich</vt:lpstr>
      <vt:lpstr>'Erg Alle'!Druckbereich</vt:lpstr>
      <vt:lpstr>'Ergeb. Klassen'!Druckbereich</vt:lpstr>
      <vt:lpstr>'Ergeb. Tagesliste'!Druckbereich</vt:lpstr>
      <vt:lpstr>'Et 18'!Druckbereich</vt:lpstr>
      <vt:lpstr>'Et 19'!Druckbereich</vt:lpstr>
      <vt:lpstr>'Et 20'!Druckbereich</vt:lpstr>
      <vt:lpstr>Meldeliste!Druckbereich</vt:lpstr>
      <vt:lpstr>Schreiberliste!Druckbereich</vt:lpstr>
      <vt:lpstr>Starter!Druckbereich</vt:lpstr>
      <vt:lpstr>Starterliste!Druckbereich</vt:lpstr>
      <vt:lpstr>'Startnummern drucken'!Druckbereich</vt:lpstr>
      <vt:lpstr>SV!Druckbereich</vt:lpstr>
      <vt:lpstr>VDH!Druckbereich</vt:lpstr>
      <vt:lpstr>VDP!Druckbereich</vt:lpstr>
      <vt:lpstr>'WeBo Lauf'!Druckbereich</vt:lpstr>
      <vt:lpstr>Anleitung!Drucktitel</vt:lpstr>
      <vt:lpstr>Chipkontrolle!Drucktitel</vt:lpstr>
      <vt:lpstr>Erg!Drucktitel</vt:lpstr>
      <vt:lpstr>'Erg Alle'!Drucktitel</vt:lpstr>
      <vt:lpstr>'Ergeb. Klassen'!Drucktitel</vt:lpstr>
      <vt:lpstr>'Ergeb. Tagesliste'!Drucktitel</vt:lpstr>
      <vt:lpstr>Meldeliste!Drucktitel</vt:lpstr>
      <vt:lpstr>Schreiberliste!Drucktitel</vt:lpstr>
      <vt:lpstr>Starterliste!Drucktitel</vt:lpstr>
      <vt:lpstr>Versionshinweise!Drucktitel</vt:lpstr>
      <vt:lpstr>'WeBo Lauf'!Drucktitel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dc:creator>
  <cp:lastModifiedBy>Foltys, Carsten</cp:lastModifiedBy>
  <cp:lastPrinted>2022-12-21T11:24:15Z</cp:lastPrinted>
  <dcterms:created xsi:type="dcterms:W3CDTF">2019-12-20T09:39:50Z</dcterms:created>
  <dcterms:modified xsi:type="dcterms:W3CDTF">2023-01-26T14:43:17Z</dcterms:modified>
</cp:coreProperties>
</file>